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apillers\Downloads\"/>
    </mc:Choice>
  </mc:AlternateContent>
  <xr:revisionPtr revIDLastSave="0" documentId="8_{FC8057D3-A501-4F47-8F0D-175F238494AB}" xr6:coauthVersionLast="47" xr6:coauthVersionMax="47" xr10:uidLastSave="{00000000-0000-0000-0000-000000000000}"/>
  <workbookProtection workbookAlgorithmName="SHA-512" workbookHashValue="RQEqqqenEcxxtNCSqofWneVy0BBHFgNRfWf9UK92T3E3RIfDFoNt1NcpO4jfusuD81KJZkBkIt4l26UBmHmfIw==" workbookSaltValue="BrRdWZv0I03BRVDe5axRGQ==" workbookSpinCount="100000" lockStructure="1"/>
  <bookViews>
    <workbookView xWindow="-108" yWindow="-108" windowWidth="23256" windowHeight="12456" tabRatio="844" xr2:uid="{00000000-000D-0000-FFFF-FFFF00000000}"/>
  </bookViews>
  <sheets>
    <sheet name="Inputs" sheetId="6" r:id="rId1"/>
    <sheet name="180 Day Promo - Expired" sheetId="4" state="hidden" r:id="rId2"/>
    <sheet name="360 Day Promo - Expired" sheetId="5" state="hidden" r:id="rId3"/>
    <sheet name="180 Day Options" sheetId="10" r:id="rId4"/>
    <sheet name="360 Day Options" sheetId="3" r:id="rId5"/>
    <sheet name="Application" sheetId="7" state="hidden" r:id="rId6"/>
    <sheet name="Rates" sheetId="9" state="hidden" r:id="rId7"/>
  </sheets>
  <definedNames>
    <definedName name="EQ" localSheetId="3">'180 Day Options'!$H$15</definedName>
    <definedName name="EQ" localSheetId="1">'180 Day Promo - Expired'!$H$15</definedName>
    <definedName name="EQ" localSheetId="4">'360 Day Options'!$H$15</definedName>
    <definedName name="EQ" localSheetId="2">'360 Day Promo - Expired'!$H$15</definedName>
    <definedName name="_xlnm.Print_Area" localSheetId="3">'180 Day Options'!$B$2:$G$46</definedName>
    <definedName name="_xlnm.Print_Area" localSheetId="1">'180 Day Promo - Expired'!$B$2:$G$39</definedName>
    <definedName name="_xlnm.Print_Area" localSheetId="4">'360 Day Options'!$B$2:$G$46</definedName>
    <definedName name="_xlnm.Print_Area" localSheetId="2">'360 Day Promo - Expired'!$B$2:$G$39</definedName>
    <definedName name="_xlnm.Print_Area" localSheetId="0">Inputs!$B$1:$D$32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3" l="1"/>
  <c r="B44" i="10"/>
  <c r="K19" i="6"/>
  <c r="P84" i="9"/>
  <c r="P85" i="9"/>
  <c r="P86" i="9"/>
  <c r="P87" i="9"/>
  <c r="P88" i="9"/>
  <c r="O89" i="9"/>
  <c r="P89" i="9" s="1"/>
  <c r="O77" i="9"/>
  <c r="O65" i="9"/>
  <c r="P17" i="9"/>
  <c r="O53" i="9" l="1"/>
  <c r="P53" i="9" s="1"/>
  <c r="O41" i="9"/>
  <c r="P41" i="9" s="1"/>
  <c r="P23" i="9"/>
  <c r="O17" i="9"/>
  <c r="P72" i="9"/>
  <c r="P73" i="9"/>
  <c r="P74" i="9"/>
  <c r="P75" i="9"/>
  <c r="P76" i="9"/>
  <c r="P77" i="9"/>
  <c r="P78" i="9"/>
  <c r="P79" i="9"/>
  <c r="P80" i="9"/>
  <c r="P81" i="9"/>
  <c r="P82" i="9"/>
  <c r="P83" i="9"/>
  <c r="P71" i="9"/>
  <c r="P70" i="9"/>
  <c r="P69" i="9"/>
  <c r="P68" i="9"/>
  <c r="P67" i="9"/>
  <c r="P66" i="9"/>
  <c r="P65" i="9"/>
  <c r="P64" i="9"/>
  <c r="P63" i="9"/>
  <c r="P62" i="9"/>
  <c r="P61" i="9"/>
  <c r="P60" i="9"/>
  <c r="P48" i="9"/>
  <c r="P49" i="9"/>
  <c r="P50" i="9"/>
  <c r="P51" i="9"/>
  <c r="P52" i="9"/>
  <c r="P54" i="9"/>
  <c r="P55" i="9"/>
  <c r="P56" i="9"/>
  <c r="P57" i="9"/>
  <c r="P58" i="9"/>
  <c r="P59" i="9"/>
  <c r="P46" i="9"/>
  <c r="P45" i="9"/>
  <c r="P44" i="9"/>
  <c r="P43" i="9"/>
  <c r="P42" i="9"/>
  <c r="P40" i="9"/>
  <c r="P39" i="9"/>
  <c r="P38" i="9"/>
  <c r="P37" i="9"/>
  <c r="P36" i="9"/>
  <c r="P34" i="9"/>
  <c r="P33" i="9"/>
  <c r="P32" i="9"/>
  <c r="P31" i="9"/>
  <c r="P30" i="9"/>
  <c r="P28" i="9"/>
  <c r="P27" i="9"/>
  <c r="P26" i="9"/>
  <c r="P25" i="9"/>
  <c r="P24" i="9"/>
  <c r="P22" i="9"/>
  <c r="P21" i="9"/>
  <c r="P20" i="9"/>
  <c r="P19" i="9"/>
  <c r="P18" i="9"/>
  <c r="P47" i="9"/>
  <c r="P35" i="9"/>
  <c r="O29" i="9"/>
  <c r="P29" i="9" s="1"/>
  <c r="S12" i="9" s="1"/>
  <c r="O13" i="9" l="1"/>
  <c r="P13" i="9" s="1"/>
  <c r="G34" i="3"/>
  <c r="C4" i="9"/>
  <c r="B39" i="10" l="1"/>
  <c r="D26" i="3"/>
  <c r="D28" i="3"/>
  <c r="D22" i="3"/>
  <c r="D24" i="3"/>
  <c r="B39" i="3"/>
  <c r="D28" i="10"/>
  <c r="D24" i="10"/>
  <c r="D26" i="10"/>
  <c r="D22" i="10"/>
  <c r="B14" i="3"/>
  <c r="B14" i="10"/>
  <c r="B16" i="10"/>
  <c r="G34" i="10"/>
  <c r="B32" i="10"/>
  <c r="E14" i="10"/>
  <c r="E10" i="10"/>
  <c r="E9" i="10"/>
  <c r="E8" i="10"/>
  <c r="B8" i="10"/>
  <c r="E7" i="10"/>
  <c r="B7" i="10"/>
  <c r="E6" i="10"/>
  <c r="B6" i="10"/>
  <c r="N36" i="7"/>
  <c r="I36" i="7"/>
  <c r="M16" i="7"/>
  <c r="J16" i="7"/>
  <c r="M12" i="7"/>
  <c r="B12" i="7"/>
  <c r="B10" i="7"/>
  <c r="I7" i="7"/>
  <c r="B7" i="7"/>
  <c r="B5" i="7"/>
  <c r="F26" i="10" l="1"/>
  <c r="F28" i="10"/>
  <c r="F22" i="10"/>
  <c r="F24" i="10"/>
  <c r="F30" i="10"/>
  <c r="G29" i="5"/>
  <c r="E14" i="3" l="1"/>
  <c r="E10" i="3"/>
  <c r="E9" i="3"/>
  <c r="E8" i="3"/>
  <c r="B8" i="3"/>
  <c r="E7" i="3"/>
  <c r="B7" i="3"/>
  <c r="E6" i="3"/>
  <c r="B6" i="3"/>
  <c r="E14" i="5"/>
  <c r="F22" i="5" s="1"/>
  <c r="B14" i="5"/>
  <c r="E10" i="5"/>
  <c r="E9" i="5"/>
  <c r="E8" i="5"/>
  <c r="B8" i="5"/>
  <c r="E7" i="5"/>
  <c r="B7" i="5"/>
  <c r="E6" i="5"/>
  <c r="B6" i="5"/>
  <c r="E14" i="4"/>
  <c r="F22" i="4" s="1"/>
  <c r="B14" i="4"/>
  <c r="E10" i="4"/>
  <c r="E9" i="4"/>
  <c r="E8" i="4"/>
  <c r="E7" i="4"/>
  <c r="E6" i="4"/>
  <c r="B8" i="4"/>
  <c r="B7" i="4"/>
  <c r="B6" i="4"/>
  <c r="F26" i="3" l="1"/>
  <c r="F28" i="3"/>
  <c r="F22" i="3"/>
  <c r="F24" i="3"/>
  <c r="B16" i="3"/>
  <c r="B16" i="5"/>
  <c r="B25" i="5"/>
  <c r="B25" i="4"/>
  <c r="F30" i="3" l="1"/>
  <c r="B32" i="3" l="1"/>
</calcChain>
</file>

<file path=xl/sharedStrings.xml><?xml version="1.0" encoding="utf-8"?>
<sst xmlns="http://schemas.openxmlformats.org/spreadsheetml/2006/main" count="227" uniqueCount="131">
  <si>
    <t>*OUTSIDE OF PRINT RANGE*</t>
  </si>
  <si>
    <t>*DO NOT SHARE EXTERNALLY*</t>
  </si>
  <si>
    <t>DEALER INFORMATION</t>
  </si>
  <si>
    <t xml:space="preserve">Dealer Subsidy Options: </t>
  </si>
  <si>
    <t>Dealer Name</t>
  </si>
  <si>
    <t>Contact Name</t>
  </si>
  <si>
    <t xml:space="preserve">Inputs: </t>
  </si>
  <si>
    <t>Contact Email</t>
  </si>
  <si>
    <t xml:space="preserve">Subsidy % for Dealer to Provide: </t>
  </si>
  <si>
    <t>CUSTOMER INFORMATION</t>
  </si>
  <si>
    <t>Customer Name</t>
  </si>
  <si>
    <t>Customer Address</t>
  </si>
  <si>
    <t xml:space="preserve">Outputs: </t>
  </si>
  <si>
    <t>Customer City, State, Zip</t>
  </si>
  <si>
    <t>Customer Phone</t>
  </si>
  <si>
    <t>Dealer Subsidy Amount:</t>
  </si>
  <si>
    <t>Customer Email</t>
  </si>
  <si>
    <t>EQUIPMENT INFORMATION</t>
  </si>
  <si>
    <t>Equipment Description</t>
  </si>
  <si>
    <t>Equipment Cost</t>
  </si>
  <si>
    <t>Phone: 800-945-2644</t>
  </si>
  <si>
    <t>Fax: 855-636-9493</t>
  </si>
  <si>
    <t>financesupport@accountservicing.com</t>
  </si>
  <si>
    <t>FINANCE QUOTE</t>
  </si>
  <si>
    <t>FINANCING OPTIONS FOR</t>
  </si>
  <si>
    <t>EQUIPMENT DESCRIPTION</t>
  </si>
  <si>
    <t>EQUIPMENT COST</t>
  </si>
  <si>
    <t>NO MONEY DOWN
NO PAYMENTS FOR 180 DAYS</t>
  </si>
  <si>
    <t>PROGRAM</t>
  </si>
  <si>
    <t>RATE*</t>
  </si>
  <si>
    <t>ANNUAL PAYMENTS</t>
  </si>
  <si>
    <t>3 ANNUAL PAYMENTS</t>
  </si>
  <si>
    <t>*Based on suppliers quoted price to you of items to be financed. The actual yield to GreatAmerica may vary.</t>
  </si>
  <si>
    <t>- Financing underwritten by GreatAmerica Financial Services</t>
  </si>
  <si>
    <t>- $10,000 minimum deal size</t>
  </si>
  <si>
    <t>- First annual payment due 180 days from signing</t>
  </si>
  <si>
    <t>- Pricing effective through 3/31/22</t>
  </si>
  <si>
    <t>- One-time origination fee will apply</t>
  </si>
  <si>
    <t>- Rates subject to change without notice</t>
  </si>
  <si>
    <t>- Applicable taxes to be added</t>
  </si>
  <si>
    <t>- Additional structures available upon request</t>
  </si>
  <si>
    <t>- All quotes are subject to credit review, documentation and verification</t>
  </si>
  <si>
    <t>Phone: 866-288-9957</t>
  </si>
  <si>
    <t>smgcredit@greatamerica.com</t>
  </si>
  <si>
    <t>- Down payment due at signing, first annual payment due in 360 days</t>
  </si>
  <si>
    <t>RATE</t>
  </si>
  <si>
    <t>6 ANNUAL PAYMENTS</t>
  </si>
  <si>
    <t>5 ANNUAL PAYMENTS</t>
  </si>
  <si>
    <t>4 ANNUAL PAYMENTS</t>
  </si>
  <si>
    <t xml:space="preserve">- Promotional finance rates are for new orders only and allow up to 10% </t>
  </si>
  <si>
    <t xml:space="preserve">of the order total to be labor/installation. If labor is more than 10% </t>
  </si>
  <si>
    <t>of the order, the overage will be financed at standard rates.</t>
  </si>
  <si>
    <t>- First annual payment due in 180 days</t>
  </si>
  <si>
    <t>- Down payment due at signing, first annual payment due in 180 days</t>
  </si>
  <si>
    <t>Program</t>
  </si>
  <si>
    <t>Term</t>
  </si>
  <si>
    <t>180 Day Promo</t>
  </si>
  <si>
    <t>VENDOR INFORMATION</t>
  </si>
  <si>
    <t>360 Day Promo</t>
  </si>
  <si>
    <t>Vendor Name</t>
  </si>
  <si>
    <t>Vendor Address</t>
  </si>
  <si>
    <t>Vendor Phone</t>
  </si>
  <si>
    <t>4 Annuals</t>
  </si>
  <si>
    <t>5 Annuals</t>
  </si>
  <si>
    <t>Sales Rep Name</t>
  </si>
  <si>
    <t>Sales Rep Email</t>
  </si>
  <si>
    <t>Sales Rep Phone</t>
  </si>
  <si>
    <t>6 Annuals</t>
  </si>
  <si>
    <t>Full Legal Name of Business</t>
  </si>
  <si>
    <t>Billing Address</t>
  </si>
  <si>
    <t xml:space="preserve"> </t>
  </si>
  <si>
    <t>City/State/Zip Code</t>
  </si>
  <si>
    <t>Contact Name:</t>
  </si>
  <si>
    <t>Title</t>
  </si>
  <si>
    <t>Telephone No.</t>
  </si>
  <si>
    <t>Fax No</t>
  </si>
  <si>
    <t>Cell No.</t>
  </si>
  <si>
    <t>Email Address</t>
  </si>
  <si>
    <t>Description of Business</t>
  </si>
  <si>
    <t>Prop</t>
  </si>
  <si>
    <t>Partner</t>
  </si>
  <si>
    <t>Corp</t>
  </si>
  <si>
    <t>LLC</t>
  </si>
  <si>
    <t>No. of Employees</t>
  </si>
  <si>
    <t>Year Est.</t>
  </si>
  <si>
    <t>Additional Notes</t>
  </si>
  <si>
    <t>FARM INFORMATION</t>
  </si>
  <si>
    <t>Gross Farm Sales</t>
  </si>
  <si>
    <t>Net Non-Farm Income</t>
  </si>
  <si>
    <t>Acres Owned</t>
  </si>
  <si>
    <t>Acres Rented</t>
  </si>
  <si>
    <t>County/Township</t>
  </si>
  <si>
    <t>Livestock Type</t>
  </si>
  <si>
    <t>Herd Size</t>
  </si>
  <si>
    <t>PERSONAL DATA (ON MAJOR STOCKHOLDERS, PARTNERS, OR PROPRIETORS)</t>
  </si>
  <si>
    <t>Name</t>
  </si>
  <si>
    <t>Home Address</t>
  </si>
  <si>
    <t>City</t>
  </si>
  <si>
    <t>State</t>
  </si>
  <si>
    <t>Zip Code</t>
  </si>
  <si>
    <t>Social Security No.</t>
  </si>
  <si>
    <t>EQUIPMENT</t>
  </si>
  <si>
    <t>TYPE, MAKE, MODEL, NUMBER AND INCLUDED ACCESSORIES</t>
  </si>
  <si>
    <t>SERIAL NUMBER</t>
  </si>
  <si>
    <t>NEW/USED</t>
  </si>
  <si>
    <t>FINANCE TERMS</t>
  </si>
  <si>
    <t>PROGRAM:</t>
  </si>
  <si>
    <t>TERM IN MONTHS:</t>
  </si>
  <si>
    <t>EQUIPMENT COST:</t>
  </si>
  <si>
    <t>I authorize GreatAmerica (or its designee) to review my credit, confer with the references listed, confirm any information provided and obtain information from any credit reporting agency, all in connection with extending credit and reviewing and collecting on the resulting account.</t>
  </si>
  <si>
    <t>Signed X</t>
  </si>
  <si>
    <t>Date</t>
  </si>
  <si>
    <t>Email completed credit application to GreatAmerica at financesupport@accountservicing.com</t>
  </si>
  <si>
    <t>Ag Leader  Quote Tool Rates/Calculations</t>
  </si>
  <si>
    <t>Kill Date:</t>
  </si>
  <si>
    <t>Trigger:</t>
  </si>
  <si>
    <t>180 Days Deferred</t>
  </si>
  <si>
    <t>360 Days Deferred</t>
  </si>
  <si>
    <t>Annual Payments</t>
  </si>
  <si>
    <t>Customer Rate</t>
  </si>
  <si>
    <t>Dealer Subsidy</t>
  </si>
  <si>
    <t>Factor</t>
  </si>
  <si>
    <t>Yield</t>
  </si>
  <si>
    <t>factor</t>
  </si>
  <si>
    <t>eu rate</t>
  </si>
  <si>
    <t>Check</t>
  </si>
  <si>
    <t>yield</t>
  </si>
  <si>
    <t>subsidy</t>
  </si>
  <si>
    <t>Month</t>
  </si>
  <si>
    <t>pmt</t>
  </si>
  <si>
    <t>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</si>
</sst>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_);[Red]\(&quot;$&quot;#,##0\)"/>
    <numFmt numFmtId="8" formatCode="&quot;$&quot;#,##0.00_);[Red]\(&quot;$&quot;#,##0.00\)"/>
    <numFmt numFmtId="44" formatCode="_(&quot;$&quot;* #,##0.00_);_(&quot;$&quot;* \(#,##0.00\);_(&quot;$&quot;* &quot;-&quot;??_);_(@_)"/>
    <numFmt numFmtId="43" formatCode="_(* #,##0.00_);_(* \(#,##0.00\);_(* &quot;-&quot;??_);_(@_)"/>
    <numFmt numFmtId="164" formatCode="[$-409]mmmm\ d\,\ yyyy;@"/>
    <numFmt numFmtId="165" formatCode="&quot;$&quot;#,##0.00"/>
    <numFmt numFmtId="166" formatCode="#,##0.00&quot;£¤&quot;;[Red]\-#,##0.00&quot;£¤&quot;"/>
    <numFmt numFmtId="167" formatCode="&quot;$&quot;#,##0;[Red]\-&quot;$&quot;#,##0"/>
    <numFmt numFmtId="168" formatCode="_-* #,##0.0_-;\-* #,##0.0_-;_-* &quot;-&quot;??_-;_-@_-"/>
    <numFmt numFmtId="169" formatCode="#,##0.00&quot; $&quot;;\-#,##0.00&quot; $&quot;"/>
    <numFmt numFmtId="170" formatCode="_-* #,##0\ _F_-;\-* #,##0\ _F_-;_-* &quot;-&quot;\ _F_-;_-@_-"/>
    <numFmt numFmtId="171" formatCode="_-* #,##0.00\ _F_-;\-* #,##0.00\ _F_-;_-* &quot;-&quot;??\ _F_-;_-@_-"/>
    <numFmt numFmtId="172" formatCode="_-* #,##0\ &quot;F&quot;_-;\-* #,##0\ &quot;F&quot;_-;_-* &quot;-&quot;\ &quot;F&quot;_-;_-@_-"/>
    <numFmt numFmtId="173" formatCode="_-* #,##0.00\ &quot;F&quot;_-;\-* #,##0.00\ &quot;F&quot;_-;_-* &quot;-&quot;??\ &quot;F&quot;_-;_-@_-"/>
    <numFmt numFmtId="174" formatCode="0.00_)"/>
    <numFmt numFmtId="175" formatCode="000\-00\-0000"/>
    <numFmt numFmtId="176" formatCode="&quot;$&quot;#,##0"/>
    <numFmt numFmtId="177" formatCode="0.000000"/>
    <numFmt numFmtId="178" formatCode="_(&quot;$&quot;* #,##0_);_(&quot;$&quot;* \(#,##0\);_(&quot;$&quot;* &quot;-&quot;??_);_(@_)"/>
  </numFmts>
  <fonts count="67">
    <font>
      <sz val="10"/>
      <name val="Arial"/>
    </font>
    <font>
      <sz val="11"/>
      <color theme="1"/>
      <name val="Calibri"/>
      <family val="2"/>
      <scheme val="minor"/>
    </font>
    <font>
      <sz val="10"/>
      <name val="Arial"/>
      <family val="2"/>
    </font>
    <font>
      <sz val="8"/>
      <name val="Arial"/>
      <family val="2"/>
    </font>
    <font>
      <sz val="10"/>
      <name val="Arial"/>
      <family val="2"/>
    </font>
    <font>
      <sz val="11"/>
      <color indexed="8"/>
      <name val="Calibri"/>
      <family val="2"/>
    </font>
    <font>
      <sz val="10"/>
      <name val="MS Sans Serif"/>
      <family val="2"/>
    </font>
    <font>
      <sz val="11"/>
      <name val="??"/>
      <family val="3"/>
      <charset val="129"/>
    </font>
    <font>
      <b/>
      <u/>
      <sz val="11"/>
      <color indexed="37"/>
      <name val="Arial"/>
      <family val="2"/>
    </font>
    <font>
      <sz val="10"/>
      <color indexed="12"/>
      <name val="Arial"/>
      <family val="2"/>
    </font>
    <font>
      <sz val="7"/>
      <name val="Small Fonts"/>
      <family val="2"/>
    </font>
    <font>
      <b/>
      <i/>
      <sz val="16"/>
      <name val="Helv"/>
    </font>
    <font>
      <sz val="10"/>
      <color indexed="8"/>
      <name val="MS Sans Serif"/>
      <family val="2"/>
    </font>
    <font>
      <sz val="8"/>
      <color indexed="12"/>
      <name val="Arial"/>
      <family val="2"/>
    </font>
    <font>
      <b/>
      <sz val="14"/>
      <name val="Arial"/>
      <family val="2"/>
    </font>
    <font>
      <sz val="6"/>
      <name val="Arial Narrow"/>
      <family val="2"/>
    </font>
    <font>
      <sz val="5"/>
      <name val="Arial"/>
      <family val="2"/>
    </font>
    <font>
      <b/>
      <sz val="9"/>
      <name val="Arial Narrow"/>
      <family val="2"/>
    </font>
    <font>
      <b/>
      <sz val="11"/>
      <name val="Arial Narrow"/>
      <family val="2"/>
    </font>
    <font>
      <sz val="7"/>
      <name val="Arial"/>
      <family val="2"/>
    </font>
    <font>
      <b/>
      <sz val="7"/>
      <name val="Arial"/>
      <family val="2"/>
    </font>
    <font>
      <sz val="6"/>
      <name val="Arial"/>
      <family val="2"/>
    </font>
    <font>
      <sz val="9"/>
      <name val="Arial"/>
      <family val="2"/>
    </font>
    <font>
      <b/>
      <sz val="10"/>
      <name val="Arial"/>
      <family val="2"/>
    </font>
    <font>
      <b/>
      <i/>
      <sz val="10"/>
      <name val="Arial"/>
      <family val="2"/>
    </font>
    <font>
      <b/>
      <sz val="9"/>
      <color indexed="9"/>
      <name val="Arial Narrow"/>
      <family val="2"/>
    </font>
    <font>
      <sz val="7"/>
      <color indexed="9"/>
      <name val="Arial"/>
      <family val="2"/>
    </font>
    <font>
      <b/>
      <sz val="12"/>
      <name val="Arial"/>
      <family val="2"/>
    </font>
    <font>
      <b/>
      <sz val="8"/>
      <name val="Arial"/>
      <family val="2"/>
    </font>
    <font>
      <sz val="11"/>
      <color theme="1"/>
      <name val="Calibri"/>
      <family val="2"/>
      <scheme val="minor"/>
    </font>
    <font>
      <sz val="10"/>
      <color theme="1"/>
      <name val="Calibri"/>
      <family val="2"/>
    </font>
    <font>
      <sz val="10"/>
      <color rgb="FF3F3F76"/>
      <name val="Calibri"/>
      <family val="2"/>
    </font>
    <font>
      <b/>
      <sz val="11"/>
      <color theme="1"/>
      <name val="Calibri"/>
      <family val="2"/>
      <scheme val="minor"/>
    </font>
    <font>
      <b/>
      <sz val="9"/>
      <color theme="0"/>
      <name val="Arial Narrow"/>
      <family val="2"/>
    </font>
    <font>
      <sz val="10"/>
      <color theme="0"/>
      <name val="Arial Narrow"/>
      <family val="2"/>
    </font>
    <font>
      <b/>
      <sz val="11"/>
      <color theme="0"/>
      <name val="Arial Narrow"/>
      <family val="2"/>
    </font>
    <font>
      <sz val="8"/>
      <color theme="0"/>
      <name val="Arial Narrow"/>
      <family val="2"/>
    </font>
    <font>
      <sz val="6"/>
      <color theme="0"/>
      <name val="Arial Narrow"/>
      <family val="2"/>
    </font>
    <font>
      <sz val="7"/>
      <color theme="0"/>
      <name val="Arial"/>
      <family val="2"/>
    </font>
    <font>
      <b/>
      <sz val="9"/>
      <color theme="0"/>
      <name val="Arial"/>
      <family val="2"/>
    </font>
    <font>
      <sz val="9"/>
      <color theme="0"/>
      <name val="Arial"/>
      <family val="2"/>
    </font>
    <font>
      <sz val="10"/>
      <color rgb="FFFF0000"/>
      <name val="Arial"/>
      <family val="2"/>
    </font>
    <font>
      <sz val="10"/>
      <color theme="0"/>
      <name val="Arial"/>
      <family val="2"/>
    </font>
    <font>
      <u/>
      <sz val="10"/>
      <color theme="10"/>
      <name val="Arial"/>
      <family val="2"/>
    </font>
    <font>
      <sz val="11"/>
      <name val="Arial"/>
      <family val="2"/>
    </font>
    <font>
      <b/>
      <u/>
      <sz val="14"/>
      <color theme="3"/>
      <name val="Arial"/>
      <family val="2"/>
    </font>
    <font>
      <b/>
      <u/>
      <sz val="12"/>
      <color theme="3"/>
      <name val="Arial"/>
      <family val="2"/>
    </font>
    <font>
      <b/>
      <u/>
      <sz val="12"/>
      <color rgb="FFFF0000"/>
      <name val="Arial"/>
      <family val="2"/>
    </font>
    <font>
      <sz val="8"/>
      <color rgb="FFFF0000"/>
      <name val="Arial"/>
      <family val="2"/>
    </font>
    <font>
      <sz val="7.75"/>
      <name val="Arial"/>
      <family val="2"/>
    </font>
    <font>
      <sz val="7.75"/>
      <color rgb="FFFF0000"/>
      <name val="Arial"/>
      <family val="2"/>
    </font>
    <font>
      <b/>
      <sz val="11"/>
      <name val="Arial"/>
      <family val="2"/>
    </font>
    <font>
      <b/>
      <sz val="16"/>
      <name val="Arial"/>
      <family val="2"/>
    </font>
    <font>
      <sz val="9"/>
      <color rgb="FFFF0000"/>
      <name val="Arial"/>
      <family val="2"/>
    </font>
    <font>
      <b/>
      <i/>
      <sz val="22"/>
      <name val="Garamond"/>
      <family val="1"/>
    </font>
    <font>
      <sz val="22"/>
      <name val="Garamond"/>
      <family val="1"/>
    </font>
    <font>
      <sz val="22"/>
      <color indexed="23"/>
      <name val="Garamond"/>
      <family val="1"/>
    </font>
    <font>
      <sz val="22"/>
      <color rgb="FFFF0000"/>
      <name val="Garamond"/>
      <family val="1"/>
    </font>
    <font>
      <b/>
      <sz val="18"/>
      <color theme="3"/>
      <name val="Arial"/>
      <family val="2"/>
    </font>
    <font>
      <b/>
      <sz val="9"/>
      <name val="Arial"/>
      <family val="2"/>
    </font>
    <font>
      <b/>
      <i/>
      <sz val="10"/>
      <name val="Calibri"/>
      <family val="2"/>
      <scheme val="minor"/>
    </font>
    <font>
      <i/>
      <sz val="10"/>
      <name val="Calibri"/>
      <family val="2"/>
      <scheme val="minor"/>
    </font>
    <font>
      <sz val="10"/>
      <name val="Arial"/>
      <family val="2"/>
    </font>
    <font>
      <b/>
      <i/>
      <sz val="16"/>
      <color rgb="FFFF0000"/>
      <name val="Arial"/>
      <family val="2"/>
    </font>
    <font>
      <b/>
      <i/>
      <sz val="10"/>
      <color rgb="FFFF0000"/>
      <name val="Arial"/>
      <family val="2"/>
    </font>
    <font>
      <b/>
      <sz val="10"/>
      <color theme="0"/>
      <name val="Arial"/>
      <family val="2"/>
    </font>
    <font>
      <b/>
      <sz val="10"/>
      <color rgb="FFFF0000"/>
      <name val="Arial"/>
      <family val="2"/>
    </font>
  </fonts>
  <fills count="2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84C8C"/>
        <bgColor indexed="64"/>
      </patternFill>
    </fill>
    <fill>
      <patternFill patternType="solid">
        <fgColor rgb="FFFFFF00"/>
        <bgColor indexed="64"/>
      </patternFill>
    </fill>
    <fill>
      <patternFill patternType="solid">
        <fgColor theme="4" tint="0.39997558519241921"/>
        <bgColor indexed="64"/>
      </patternFill>
    </fill>
  </fills>
  <borders count="54">
    <border>
      <left/>
      <right/>
      <top/>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DashDot">
        <color theme="3"/>
      </left>
      <right/>
      <top style="mediumDashDot">
        <color theme="3"/>
      </top>
      <bottom style="mediumDashDot">
        <color theme="3"/>
      </bottom>
      <diagonal/>
    </border>
    <border>
      <left/>
      <right/>
      <top style="mediumDashDot">
        <color theme="3"/>
      </top>
      <bottom style="mediumDashDot">
        <color theme="3"/>
      </bottom>
      <diagonal/>
    </border>
    <border>
      <left/>
      <right style="mediumDashDot">
        <color theme="3"/>
      </right>
      <top style="mediumDashDot">
        <color theme="3"/>
      </top>
      <bottom style="mediumDashDot">
        <color theme="3"/>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top/>
      <bottom/>
      <diagonal/>
    </border>
  </borders>
  <cellStyleXfs count="128">
    <xf numFmtId="0" fontId="0" fillId="0" borderId="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166" fontId="4" fillId="2" borderId="1">
      <alignment horizontal="center" vertical="center"/>
    </xf>
    <xf numFmtId="44" fontId="4" fillId="0" borderId="2">
      <alignment horizontal="left"/>
      <protection locked="0"/>
    </xf>
    <xf numFmtId="38" fontId="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0"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6"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8" fontId="6"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7" fillId="0" borderId="0">
      <protection locked="0"/>
    </xf>
    <xf numFmtId="168" fontId="4" fillId="0" borderId="0">
      <protection locked="0"/>
    </xf>
    <xf numFmtId="38" fontId="3" fillId="3" borderId="0" applyNumberFormat="0" applyBorder="0" applyAlignment="0" applyProtection="0"/>
    <xf numFmtId="0" fontId="8" fillId="0" borderId="0" applyNumberFormat="0" applyFill="0" applyBorder="0" applyAlignment="0" applyProtection="0"/>
    <xf numFmtId="169" fontId="4" fillId="0" borderId="0">
      <protection locked="0"/>
    </xf>
    <xf numFmtId="169" fontId="4" fillId="0" borderId="0">
      <protection locked="0"/>
    </xf>
    <xf numFmtId="0" fontId="9" fillId="0" borderId="3" applyNumberFormat="0" applyFill="0" applyAlignment="0" applyProtection="0"/>
    <xf numFmtId="10" fontId="3" fillId="4" borderId="2" applyNumberFormat="0" applyBorder="0" applyAlignment="0" applyProtection="0"/>
    <xf numFmtId="0" fontId="31" fillId="19" borderId="33" applyNumberFormat="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37" fontId="10" fillId="0" borderId="0"/>
    <xf numFmtId="174" fontId="11" fillId="0" borderId="0"/>
    <xf numFmtId="0" fontId="6" fillId="0" borderId="0"/>
    <xf numFmtId="0" fontId="4" fillId="0" borderId="0"/>
    <xf numFmtId="0" fontId="4" fillId="0" borderId="0"/>
    <xf numFmtId="0" fontId="4" fillId="0" borderId="0"/>
    <xf numFmtId="0" fontId="29" fillId="0" borderId="0"/>
    <xf numFmtId="0" fontId="4" fillId="0" borderId="0"/>
    <xf numFmtId="0" fontId="29" fillId="0" borderId="0"/>
    <xf numFmtId="0" fontId="29" fillId="0" borderId="0"/>
    <xf numFmtId="0" fontId="29" fillId="0" borderId="0"/>
    <xf numFmtId="0" fontId="4"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4" fillId="0" borderId="0"/>
    <xf numFmtId="0" fontId="4" fillId="0" borderId="0"/>
    <xf numFmtId="0" fontId="4" fillId="0" borderId="0"/>
    <xf numFmtId="0" fontId="30" fillId="0" borderId="0"/>
    <xf numFmtId="0" fontId="4" fillId="0" borderId="0"/>
    <xf numFmtId="0" fontId="4" fillId="0" borderId="0"/>
    <xf numFmtId="0" fontId="29" fillId="0" borderId="0"/>
    <xf numFmtId="0" fontId="4" fillId="0" borderId="0"/>
    <xf numFmtId="0" fontId="29" fillId="0" borderId="0"/>
    <xf numFmtId="0" fontId="4" fillId="0" borderId="0"/>
    <xf numFmtId="0" fontId="29" fillId="0" borderId="0"/>
    <xf numFmtId="0" fontId="4" fillId="0" borderId="0"/>
    <xf numFmtId="0" fontId="29" fillId="0" borderId="0"/>
    <xf numFmtId="0" fontId="4" fillId="0" borderId="0"/>
    <xf numFmtId="0" fontId="29" fillId="0" borderId="0"/>
    <xf numFmtId="0" fontId="6" fillId="0" borderId="0"/>
    <xf numFmtId="0" fontId="29" fillId="20" borderId="34" applyNumberFormat="0" applyFont="0" applyAlignment="0" applyProtection="0"/>
    <xf numFmtId="0" fontId="29" fillId="20" borderId="34" applyNumberFormat="0" applyFont="0" applyAlignment="0" applyProtection="0"/>
    <xf numFmtId="10"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2" fillId="0" borderId="0" applyNumberFormat="0" applyFill="0" applyBorder="0" applyAlignment="0" applyProtection="0"/>
    <xf numFmtId="0" fontId="32" fillId="0" borderId="35" applyNumberFormat="0" applyFill="0" applyAlignment="0" applyProtection="0"/>
    <xf numFmtId="37" fontId="3" fillId="5" borderId="0" applyNumberFormat="0" applyBorder="0" applyAlignment="0" applyProtection="0"/>
    <xf numFmtId="37" fontId="3" fillId="0" borderId="0"/>
    <xf numFmtId="3" fontId="13" fillId="0" borderId="3" applyProtection="0"/>
    <xf numFmtId="0" fontId="43" fillId="0" borderId="0" applyNumberFormat="0" applyFill="0" applyBorder="0" applyAlignment="0" applyProtection="0"/>
    <xf numFmtId="0" fontId="2" fillId="0" borderId="0"/>
    <xf numFmtId="0" fontId="2" fillId="0" borderId="0"/>
    <xf numFmtId="9" fontId="1" fillId="0" borderId="0" applyFont="0" applyFill="0" applyBorder="0" applyAlignment="0" applyProtection="0"/>
    <xf numFmtId="9" fontId="62" fillId="0" borderId="0" applyFont="0" applyFill="0" applyBorder="0" applyAlignment="0" applyProtection="0"/>
  </cellStyleXfs>
  <cellXfs count="329">
    <xf numFmtId="0" fontId="0" fillId="0" borderId="0" xfId="0"/>
    <xf numFmtId="0" fontId="19" fillId="0" borderId="7" xfId="95" applyFont="1" applyBorder="1" applyAlignment="1" applyProtection="1">
      <alignment vertical="top"/>
      <protection hidden="1"/>
    </xf>
    <xf numFmtId="0" fontId="19" fillId="0" borderId="22" xfId="95" applyFont="1" applyBorder="1" applyAlignment="1" applyProtection="1">
      <alignment vertical="top"/>
      <protection hidden="1"/>
    </xf>
    <xf numFmtId="0" fontId="19" fillId="0" borderId="26" xfId="95" applyFont="1" applyBorder="1" applyAlignment="1" applyProtection="1">
      <alignment vertical="top"/>
      <protection hidden="1"/>
    </xf>
    <xf numFmtId="0" fontId="19" fillId="0" borderId="8" xfId="95" applyFont="1" applyBorder="1" applyAlignment="1" applyProtection="1">
      <alignment vertical="top"/>
      <protection hidden="1"/>
    </xf>
    <xf numFmtId="0" fontId="19" fillId="0" borderId="18" xfId="95" applyFont="1" applyBorder="1" applyAlignment="1" applyProtection="1">
      <alignment vertical="top"/>
      <protection hidden="1"/>
    </xf>
    <xf numFmtId="0" fontId="19" fillId="0" borderId="19" xfId="95" applyFont="1" applyBorder="1" applyAlignment="1" applyProtection="1">
      <alignment vertical="top"/>
      <protection hidden="1"/>
    </xf>
    <xf numFmtId="0" fontId="19" fillId="0" borderId="20" xfId="95" applyFont="1" applyBorder="1" applyAlignment="1" applyProtection="1">
      <alignment vertical="top"/>
      <protection hidden="1"/>
    </xf>
    <xf numFmtId="0" fontId="19" fillId="0" borderId="27" xfId="95" applyFont="1" applyBorder="1" applyAlignment="1" applyProtection="1">
      <alignment vertical="top"/>
      <protection hidden="1"/>
    </xf>
    <xf numFmtId="0" fontId="19" fillId="0" borderId="28" xfId="95" applyFont="1" applyBorder="1" applyAlignment="1" applyProtection="1">
      <alignment vertical="top"/>
      <protection hidden="1"/>
    </xf>
    <xf numFmtId="0" fontId="2" fillId="0" borderId="16" xfId="95" applyFont="1" applyBorder="1" applyAlignment="1" applyProtection="1">
      <alignment horizontal="center" vertical="top"/>
      <protection locked="0"/>
    </xf>
    <xf numFmtId="0" fontId="2" fillId="0" borderId="0" xfId="0" applyFont="1" applyProtection="1">
      <protection hidden="1"/>
    </xf>
    <xf numFmtId="164" fontId="2" fillId="0" borderId="0" xfId="0" applyNumberFormat="1" applyFont="1" applyProtection="1">
      <protection hidden="1"/>
    </xf>
    <xf numFmtId="164" fontId="41" fillId="0" borderId="0" xfId="0" applyNumberFormat="1" applyFont="1" applyProtection="1">
      <protection hidden="1"/>
    </xf>
    <xf numFmtId="0" fontId="45" fillId="21" borderId="0" xfId="0" applyFont="1" applyFill="1" applyProtection="1">
      <protection hidden="1"/>
    </xf>
    <xf numFmtId="0" fontId="46" fillId="21" borderId="0" xfId="0" applyFont="1" applyFill="1" applyProtection="1">
      <protection hidden="1"/>
    </xf>
    <xf numFmtId="0" fontId="46" fillId="0" borderId="0" xfId="0" applyFont="1" applyProtection="1">
      <protection hidden="1"/>
    </xf>
    <xf numFmtId="0" fontId="47" fillId="21" borderId="0" xfId="0" applyFont="1" applyFill="1" applyProtection="1">
      <protection hidden="1"/>
    </xf>
    <xf numFmtId="0" fontId="3" fillId="0" borderId="0" xfId="0" applyFont="1" applyAlignment="1" applyProtection="1">
      <alignment vertical="center"/>
      <protection hidden="1"/>
    </xf>
    <xf numFmtId="0" fontId="48" fillId="0" borderId="0" xfId="0" applyFont="1" applyAlignment="1" applyProtection="1">
      <alignment vertical="center"/>
      <protection hidden="1"/>
    </xf>
    <xf numFmtId="0" fontId="3" fillId="0" borderId="0" xfId="0" applyFont="1" applyProtection="1">
      <protection hidden="1"/>
    </xf>
    <xf numFmtId="0" fontId="49" fillId="0" borderId="0" xfId="0" applyFont="1" applyProtection="1">
      <protection hidden="1"/>
    </xf>
    <xf numFmtId="0" fontId="50" fillId="0" borderId="0" xfId="0" applyFont="1" applyProtection="1">
      <protection hidden="1"/>
    </xf>
    <xf numFmtId="0" fontId="48" fillId="0" borderId="0" xfId="0" applyFont="1" applyProtection="1">
      <protection hidden="1"/>
    </xf>
    <xf numFmtId="0" fontId="28" fillId="6" borderId="0" xfId="0" applyFont="1" applyFill="1" applyAlignment="1" applyProtection="1">
      <alignment vertical="center"/>
      <protection hidden="1"/>
    </xf>
    <xf numFmtId="0" fontId="41" fillId="0" borderId="0" xfId="0" applyFont="1" applyProtection="1">
      <protection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wrapText="1"/>
      <protection hidden="1"/>
    </xf>
    <xf numFmtId="176" fontId="2" fillId="0" borderId="0" xfId="0" applyNumberFormat="1" applyFont="1" applyProtection="1">
      <protection hidden="1"/>
    </xf>
    <xf numFmtId="176" fontId="27" fillId="0" borderId="0" xfId="0" applyNumberFormat="1" applyFont="1" applyAlignment="1" applyProtection="1">
      <alignment horizontal="center" vertical="center" wrapText="1"/>
      <protection hidden="1"/>
    </xf>
    <xf numFmtId="176" fontId="41" fillId="0" borderId="0" xfId="0" applyNumberFormat="1" applyFont="1" applyProtection="1">
      <protection hidden="1"/>
    </xf>
    <xf numFmtId="0" fontId="53" fillId="0" borderId="0" xfId="0" applyFont="1" applyAlignment="1" applyProtection="1">
      <alignment horizontal="left" vertical="center" wrapText="1"/>
      <protection hidden="1"/>
    </xf>
    <xf numFmtId="44" fontId="27" fillId="0" borderId="0" xfId="0" applyNumberFormat="1" applyFont="1" applyAlignment="1" applyProtection="1">
      <alignment vertical="center"/>
      <protection hidden="1"/>
    </xf>
    <xf numFmtId="0" fontId="41" fillId="0" borderId="0" xfId="0" applyFont="1"/>
    <xf numFmtId="0" fontId="22" fillId="0" borderId="0" xfId="0" applyFont="1" applyAlignment="1">
      <alignment vertical="center"/>
    </xf>
    <xf numFmtId="0" fontId="48" fillId="0" borderId="0" xfId="0" applyFont="1" applyAlignment="1">
      <alignment vertical="center"/>
    </xf>
    <xf numFmtId="0" fontId="48" fillId="0" borderId="0" xfId="0" applyFont="1"/>
    <xf numFmtId="165" fontId="51" fillId="0" borderId="0" xfId="34" applyNumberFormat="1" applyFont="1" applyFill="1" applyBorder="1" applyAlignment="1" applyProtection="1">
      <alignment vertical="center"/>
    </xf>
    <xf numFmtId="0" fontId="2" fillId="0" borderId="0" xfId="0" applyFont="1"/>
    <xf numFmtId="0" fontId="53" fillId="0" borderId="0" xfId="0" applyFont="1" applyAlignment="1">
      <alignment horizontal="left" vertical="center" wrapText="1"/>
    </xf>
    <xf numFmtId="0" fontId="42" fillId="0" borderId="0" xfId="0" applyFont="1"/>
    <xf numFmtId="0" fontId="3" fillId="0" borderId="0" xfId="0" applyFont="1" applyAlignment="1">
      <alignment vertical="center"/>
    </xf>
    <xf numFmtId="0" fontId="3" fillId="0" borderId="0" xfId="0" applyFont="1"/>
    <xf numFmtId="0" fontId="22" fillId="0" borderId="0" xfId="0" applyFont="1" applyAlignment="1">
      <alignment horizontal="left" vertical="center" wrapText="1"/>
    </xf>
    <xf numFmtId="0" fontId="43" fillId="0" borderId="0" xfId="123" applyBorder="1" applyAlignment="1" applyProtection="1">
      <alignment horizontal="left"/>
      <protection hidden="1"/>
    </xf>
    <xf numFmtId="0" fontId="44" fillId="0" borderId="0" xfId="125" applyFont="1" applyAlignment="1" applyProtection="1">
      <alignment horizontal="left" vertical="center"/>
      <protection hidden="1"/>
    </xf>
    <xf numFmtId="0" fontId="55" fillId="0" borderId="0" xfId="0" applyFont="1" applyProtection="1">
      <protection hidden="1"/>
    </xf>
    <xf numFmtId="0" fontId="56" fillId="0" borderId="0" xfId="0" applyFont="1" applyProtection="1">
      <protection hidden="1"/>
    </xf>
    <xf numFmtId="0" fontId="55" fillId="0" borderId="0" xfId="0" applyFont="1"/>
    <xf numFmtId="0" fontId="57" fillId="0" borderId="0" xfId="0" applyFont="1"/>
    <xf numFmtId="0" fontId="27" fillId="0" borderId="0" xfId="124" applyFont="1" applyAlignment="1" applyProtection="1">
      <alignment horizontal="center" vertical="center"/>
      <protection hidden="1"/>
    </xf>
    <xf numFmtId="0" fontId="41" fillId="0" borderId="0" xfId="124" applyFont="1"/>
    <xf numFmtId="10" fontId="27" fillId="0" borderId="0" xfId="99" applyNumberFormat="1" applyFont="1" applyFill="1" applyBorder="1" applyAlignment="1" applyProtection="1">
      <alignment horizontal="center" vertical="center" wrapText="1"/>
      <protection hidden="1"/>
    </xf>
    <xf numFmtId="10" fontId="41" fillId="0" borderId="0" xfId="99" applyNumberFormat="1" applyFont="1" applyFill="1" applyProtection="1"/>
    <xf numFmtId="176" fontId="27" fillId="0" borderId="0" xfId="124" applyNumberFormat="1" applyFont="1" applyAlignment="1" applyProtection="1">
      <alignment horizontal="center" vertical="center" wrapText="1"/>
      <protection hidden="1"/>
    </xf>
    <xf numFmtId="176" fontId="41" fillId="0" borderId="0" xfId="124" applyNumberFormat="1" applyFont="1" applyProtection="1">
      <protection hidden="1"/>
    </xf>
    <xf numFmtId="0" fontId="20" fillId="0" borderId="36" xfId="95" applyFont="1" applyBorder="1" applyAlignment="1" applyProtection="1">
      <alignment horizontal="centerContinuous" vertical="center"/>
      <protection hidden="1"/>
    </xf>
    <xf numFmtId="0" fontId="19" fillId="0" borderId="36" xfId="95" applyFont="1" applyBorder="1" applyAlignment="1" applyProtection="1">
      <alignment horizontal="centerContinuous" vertical="center"/>
      <protection hidden="1"/>
    </xf>
    <xf numFmtId="0" fontId="19" fillId="0" borderId="49" xfId="95" applyFont="1" applyBorder="1" applyAlignment="1" applyProtection="1">
      <alignment horizontal="centerContinuous" vertical="center"/>
      <protection hidden="1"/>
    </xf>
    <xf numFmtId="0" fontId="20" fillId="0" borderId="51" xfId="95" applyFont="1" applyBorder="1" applyAlignment="1" applyProtection="1">
      <alignment horizontal="centerContinuous" vertical="center"/>
      <protection hidden="1"/>
    </xf>
    <xf numFmtId="0" fontId="20" fillId="0" borderId="9" xfId="95" applyFont="1" applyBorder="1" applyAlignment="1" applyProtection="1">
      <alignment vertical="center"/>
      <protection hidden="1"/>
    </xf>
    <xf numFmtId="0" fontId="20" fillId="0" borderId="10" xfId="95" applyFont="1" applyBorder="1" applyAlignment="1" applyProtection="1">
      <alignment vertical="center"/>
      <protection hidden="1"/>
    </xf>
    <xf numFmtId="0" fontId="19" fillId="0" borderId="10" xfId="95" applyFont="1" applyBorder="1" applyAlignment="1" applyProtection="1">
      <alignment horizontal="center" vertical="center"/>
      <protection hidden="1"/>
    </xf>
    <xf numFmtId="0" fontId="20" fillId="0" borderId="11" xfId="95" applyFont="1" applyBorder="1" applyAlignment="1" applyProtection="1">
      <alignment horizontal="center" vertical="center"/>
      <protection hidden="1"/>
    </xf>
    <xf numFmtId="10" fontId="27" fillId="0" borderId="0" xfId="126" applyNumberFormat="1" applyFont="1" applyFill="1" applyBorder="1" applyAlignment="1" applyProtection="1">
      <alignment horizontal="center" vertical="center" wrapText="1"/>
      <protection hidden="1"/>
    </xf>
    <xf numFmtId="10" fontId="41" fillId="0" borderId="0" xfId="126" applyNumberFormat="1" applyFont="1" applyFill="1" applyProtection="1"/>
    <xf numFmtId="0" fontId="0" fillId="25" borderId="2" xfId="0" applyFill="1" applyBorder="1" applyAlignment="1" applyProtection="1">
      <alignment horizontal="left" indent="1"/>
      <protection locked="0"/>
    </xf>
    <xf numFmtId="0" fontId="2" fillId="25" borderId="2" xfId="0" applyFont="1" applyFill="1" applyBorder="1" applyAlignment="1" applyProtection="1">
      <alignment horizontal="left" indent="1"/>
      <protection locked="0"/>
    </xf>
    <xf numFmtId="6" fontId="0" fillId="25" borderId="2" xfId="0" applyNumberFormat="1" applyFill="1" applyBorder="1" applyAlignment="1" applyProtection="1">
      <alignment horizontal="left" indent="1"/>
      <protection locked="0"/>
    </xf>
    <xf numFmtId="0" fontId="60" fillId="0" borderId="0" xfId="0" applyFont="1" applyAlignment="1">
      <alignment vertical="center"/>
    </xf>
    <xf numFmtId="0" fontId="61" fillId="0" borderId="0" xfId="0" quotePrefix="1" applyFont="1" applyProtection="1">
      <protection hidden="1"/>
    </xf>
    <xf numFmtId="0" fontId="61" fillId="0" borderId="0" xfId="72" applyFont="1" applyProtection="1">
      <protection hidden="1"/>
    </xf>
    <xf numFmtId="0" fontId="61" fillId="0" borderId="0" xfId="0" quotePrefix="1" applyFont="1" applyAlignment="1" applyProtection="1">
      <alignment horizontal="right"/>
      <protection hidden="1"/>
    </xf>
    <xf numFmtId="0" fontId="61" fillId="0" borderId="0" xfId="125" quotePrefix="1" applyFont="1" applyProtection="1">
      <protection hidden="1"/>
    </xf>
    <xf numFmtId="0" fontId="61" fillId="0" borderId="0" xfId="72" quotePrefix="1" applyFont="1" applyProtection="1">
      <protection hidden="1"/>
    </xf>
    <xf numFmtId="0" fontId="61" fillId="0" borderId="0" xfId="125" quotePrefix="1" applyFont="1" applyAlignment="1" applyProtection="1">
      <alignment horizontal="right"/>
      <protection hidden="1"/>
    </xf>
    <xf numFmtId="0" fontId="61" fillId="0" borderId="0" xfId="0" quotePrefix="1" applyFont="1" applyAlignment="1" applyProtection="1">
      <alignment horizontal="left"/>
      <protection hidden="1"/>
    </xf>
    <xf numFmtId="0" fontId="59" fillId="0" borderId="0" xfId="0" applyFont="1" applyAlignment="1">
      <alignment vertical="center"/>
    </xf>
    <xf numFmtId="0" fontId="2" fillId="6" borderId="4" xfId="125" applyFill="1" applyBorder="1" applyAlignment="1">
      <alignment vertical="top"/>
    </xf>
    <xf numFmtId="0" fontId="2" fillId="6" borderId="5" xfId="125" applyFill="1" applyBorder="1" applyAlignment="1">
      <alignment vertical="top"/>
    </xf>
    <xf numFmtId="0" fontId="14" fillId="6" borderId="5" xfId="125" applyFont="1" applyFill="1" applyBorder="1" applyAlignment="1">
      <alignment vertical="top"/>
    </xf>
    <xf numFmtId="0" fontId="15" fillId="6" borderId="5" xfId="125" applyFont="1" applyFill="1" applyBorder="1" applyAlignment="1">
      <alignment horizontal="center" vertical="center"/>
    </xf>
    <xf numFmtId="0" fontId="16" fillId="6" borderId="5" xfId="125" applyFont="1" applyFill="1" applyBorder="1" applyAlignment="1">
      <alignment horizontal="centerContinuous" vertical="top"/>
    </xf>
    <xf numFmtId="0" fontId="2" fillId="6" borderId="5" xfId="125" applyFill="1" applyBorder="1" applyAlignment="1">
      <alignment horizontal="centerContinuous" vertical="top"/>
    </xf>
    <xf numFmtId="0" fontId="2" fillId="6" borderId="6" xfId="125" applyFill="1" applyBorder="1" applyAlignment="1">
      <alignment vertical="top"/>
    </xf>
    <xf numFmtId="0" fontId="2" fillId="0" borderId="0" xfId="125"/>
    <xf numFmtId="0" fontId="2" fillId="6" borderId="7" xfId="125" applyFill="1" applyBorder="1" applyAlignment="1">
      <alignment vertical="top"/>
    </xf>
    <xf numFmtId="0" fontId="2" fillId="6" borderId="0" xfId="125" applyFill="1" applyAlignment="1">
      <alignment vertical="top"/>
    </xf>
    <xf numFmtId="0" fontId="14" fillId="6" borderId="0" xfId="125" applyFont="1" applyFill="1" applyAlignment="1">
      <alignment vertical="top"/>
    </xf>
    <xf numFmtId="0" fontId="15" fillId="6" borderId="0" xfId="125" applyFont="1" applyFill="1" applyAlignment="1">
      <alignment horizontal="center" vertical="center"/>
    </xf>
    <xf numFmtId="0" fontId="16" fillId="6" borderId="0" xfId="125" applyFont="1" applyFill="1" applyAlignment="1">
      <alignment horizontal="center" vertical="top"/>
    </xf>
    <xf numFmtId="0" fontId="2" fillId="6" borderId="0" xfId="125" applyFill="1" applyAlignment="1">
      <alignment horizontal="centerContinuous" vertical="top"/>
    </xf>
    <xf numFmtId="0" fontId="2" fillId="6" borderId="0" xfId="125" applyFill="1" applyAlignment="1">
      <alignment horizontal="center" vertical="top"/>
    </xf>
    <xf numFmtId="0" fontId="2" fillId="6" borderId="8" xfId="125" applyFill="1" applyBorder="1" applyAlignment="1">
      <alignment vertical="top"/>
    </xf>
    <xf numFmtId="0" fontId="19" fillId="0" borderId="0" xfId="95" applyFont="1" applyAlignment="1" applyProtection="1">
      <alignment vertical="top"/>
      <protection hidden="1"/>
    </xf>
    <xf numFmtId="0" fontId="33" fillId="23" borderId="9" xfId="125" applyFont="1" applyFill="1" applyBorder="1" applyAlignment="1">
      <alignment vertical="center"/>
    </xf>
    <xf numFmtId="0" fontId="33" fillId="23" borderId="10" xfId="125" applyFont="1" applyFill="1" applyBorder="1" applyAlignment="1">
      <alignment vertical="center"/>
    </xf>
    <xf numFmtId="0" fontId="34" fillId="23" borderId="10" xfId="125" applyFont="1" applyFill="1" applyBorder="1" applyAlignment="1">
      <alignment vertical="center"/>
    </xf>
    <xf numFmtId="0" fontId="35" fillId="23" borderId="10" xfId="125" applyFont="1" applyFill="1" applyBorder="1" applyAlignment="1">
      <alignment vertical="center"/>
    </xf>
    <xf numFmtId="0" fontId="35" fillId="23" borderId="10" xfId="125" applyFont="1" applyFill="1" applyBorder="1" applyAlignment="1">
      <alignment horizontal="center" vertical="center"/>
    </xf>
    <xf numFmtId="0" fontId="36" fillId="23" borderId="10" xfId="125" applyFont="1" applyFill="1" applyBorder="1" applyAlignment="1">
      <alignment horizontal="left" vertical="center"/>
    </xf>
    <xf numFmtId="0" fontId="37" fillId="23" borderId="10" xfId="125" applyFont="1" applyFill="1" applyBorder="1" applyAlignment="1">
      <alignment vertical="center"/>
    </xf>
    <xf numFmtId="0" fontId="34" fillId="23" borderId="11" xfId="125" applyFont="1" applyFill="1" applyBorder="1" applyAlignment="1">
      <alignment vertical="center"/>
    </xf>
    <xf numFmtId="0" fontId="19" fillId="0" borderId="7" xfId="125" applyFont="1" applyBorder="1" applyAlignment="1" applyProtection="1">
      <alignment vertical="top"/>
      <protection hidden="1"/>
    </xf>
    <xf numFmtId="0" fontId="20" fillId="0" borderId="0" xfId="125" applyFont="1" applyAlignment="1" applyProtection="1">
      <alignment vertical="top"/>
      <protection hidden="1"/>
    </xf>
    <xf numFmtId="0" fontId="21" fillId="0" borderId="0" xfId="125" applyFont="1" applyAlignment="1" applyProtection="1">
      <alignment vertical="top"/>
      <protection hidden="1"/>
    </xf>
    <xf numFmtId="0" fontId="3" fillId="0" borderId="0" xfId="125" applyFont="1" applyAlignment="1" applyProtection="1">
      <alignment vertical="top"/>
      <protection hidden="1"/>
    </xf>
    <xf numFmtId="0" fontId="2" fillId="0" borderId="0" xfId="125" applyAlignment="1" applyProtection="1">
      <alignment vertical="top"/>
      <protection hidden="1"/>
    </xf>
    <xf numFmtId="0" fontId="19" fillId="0" borderId="0" xfId="125" applyFont="1" applyAlignment="1" applyProtection="1">
      <alignment horizontal="left" vertical="top"/>
      <protection hidden="1"/>
    </xf>
    <xf numFmtId="0" fontId="19" fillId="0" borderId="0" xfId="125" applyFont="1" applyAlignment="1" applyProtection="1">
      <alignment vertical="top" wrapText="1"/>
      <protection hidden="1"/>
    </xf>
    <xf numFmtId="0" fontId="2" fillId="0" borderId="8" xfId="125" applyBorder="1" applyAlignment="1" applyProtection="1">
      <alignment vertical="top"/>
      <protection hidden="1"/>
    </xf>
    <xf numFmtId="0" fontId="19" fillId="0" borderId="18" xfId="125" applyFont="1" applyBorder="1" applyAlignment="1" applyProtection="1">
      <alignment vertical="top"/>
      <protection hidden="1"/>
    </xf>
    <xf numFmtId="0" fontId="19" fillId="0" borderId="19" xfId="125" applyFont="1" applyBorder="1" applyAlignment="1" applyProtection="1">
      <alignment vertical="top"/>
      <protection hidden="1"/>
    </xf>
    <xf numFmtId="0" fontId="19" fillId="0" borderId="0" xfId="125" applyFont="1" applyAlignment="1" applyProtection="1">
      <alignment vertical="top"/>
      <protection hidden="1"/>
    </xf>
    <xf numFmtId="0" fontId="19" fillId="0" borderId="20" xfId="125" applyFont="1" applyBorder="1" applyAlignment="1" applyProtection="1">
      <alignment vertical="top"/>
      <protection hidden="1"/>
    </xf>
    <xf numFmtId="0" fontId="22" fillId="0" borderId="0" xfId="125" applyFont="1" applyAlignment="1" applyProtection="1">
      <alignment horizontal="right" vertical="top"/>
      <protection hidden="1"/>
    </xf>
    <xf numFmtId="0" fontId="19" fillId="0" borderId="0" xfId="125" applyFont="1" applyAlignment="1" applyProtection="1">
      <alignment horizontal="centerContinuous" vertical="top"/>
      <protection hidden="1"/>
    </xf>
    <xf numFmtId="0" fontId="19" fillId="0" borderId="19" xfId="125" applyFont="1" applyBorder="1" applyAlignment="1" applyProtection="1">
      <alignment horizontal="center" vertical="top"/>
      <protection hidden="1"/>
    </xf>
    <xf numFmtId="0" fontId="2" fillId="0" borderId="0" xfId="125" applyProtection="1">
      <protection hidden="1"/>
    </xf>
    <xf numFmtId="0" fontId="2" fillId="0" borderId="28" xfId="125" applyBorder="1"/>
    <xf numFmtId="0" fontId="19" fillId="0" borderId="27" xfId="125" applyFont="1" applyBorder="1" applyAlignment="1" applyProtection="1">
      <alignment horizontal="center" vertical="center"/>
      <protection hidden="1"/>
    </xf>
    <xf numFmtId="0" fontId="19" fillId="0" borderId="21" xfId="125" applyFont="1" applyBorder="1" applyAlignment="1" applyProtection="1">
      <alignment horizontal="center" vertical="center"/>
      <protection hidden="1"/>
    </xf>
    <xf numFmtId="0" fontId="22" fillId="0" borderId="19" xfId="125" applyFont="1" applyBorder="1" applyAlignment="1">
      <alignment horizontal="center" vertical="center"/>
    </xf>
    <xf numFmtId="0" fontId="2" fillId="0" borderId="26" xfId="125" applyBorder="1" applyAlignment="1" applyProtection="1">
      <alignment horizontal="center" vertical="center"/>
      <protection locked="0"/>
    </xf>
    <xf numFmtId="0" fontId="2" fillId="0" borderId="45" xfId="125" applyBorder="1" applyAlignment="1" applyProtection="1">
      <alignment horizontal="center" vertical="center"/>
      <protection locked="0"/>
    </xf>
    <xf numFmtId="0" fontId="33" fillId="23" borderId="4" xfId="125" applyFont="1" applyFill="1" applyBorder="1" applyAlignment="1">
      <alignment vertical="center"/>
    </xf>
    <xf numFmtId="0" fontId="33" fillId="23" borderId="5" xfId="125" applyFont="1" applyFill="1" applyBorder="1" applyAlignment="1">
      <alignment vertical="center"/>
    </xf>
    <xf numFmtId="0" fontId="34" fillId="23" borderId="5" xfId="125" applyFont="1" applyFill="1" applyBorder="1" applyAlignment="1">
      <alignment vertical="center"/>
    </xf>
    <xf numFmtId="0" fontId="35" fillId="23" borderId="5" xfId="125" applyFont="1" applyFill="1" applyBorder="1" applyAlignment="1">
      <alignment vertical="center"/>
    </xf>
    <xf numFmtId="0" fontId="35" fillId="23" borderId="5" xfId="125" applyFont="1" applyFill="1" applyBorder="1" applyAlignment="1">
      <alignment horizontal="center" vertical="center"/>
    </xf>
    <xf numFmtId="0" fontId="36" fillId="23" borderId="5" xfId="125" applyFont="1" applyFill="1" applyBorder="1" applyAlignment="1">
      <alignment horizontal="left" vertical="center"/>
    </xf>
    <xf numFmtId="0" fontId="37" fillId="23" borderId="5" xfId="125" applyFont="1" applyFill="1" applyBorder="1" applyAlignment="1">
      <alignment vertical="center"/>
    </xf>
    <xf numFmtId="0" fontId="34" fillId="23" borderId="6" xfId="125" applyFont="1" applyFill="1" applyBorder="1" applyAlignment="1">
      <alignment vertical="center"/>
    </xf>
    <xf numFmtId="0" fontId="19" fillId="0" borderId="4" xfId="125" applyFont="1" applyBorder="1" applyAlignment="1" applyProtection="1">
      <alignment vertical="top"/>
      <protection hidden="1"/>
    </xf>
    <xf numFmtId="0" fontId="20" fillId="0" borderId="5" xfId="125" applyFont="1" applyBorder="1" applyAlignment="1" applyProtection="1">
      <alignment vertical="top"/>
      <protection hidden="1"/>
    </xf>
    <xf numFmtId="0" fontId="21" fillId="0" borderId="46" xfId="125" applyFont="1" applyBorder="1" applyAlignment="1" applyProtection="1">
      <alignment vertical="top"/>
      <protection hidden="1"/>
    </xf>
    <xf numFmtId="0" fontId="19" fillId="0" borderId="38" xfId="125" applyFont="1" applyBorder="1" applyAlignment="1" applyProtection="1">
      <alignment vertical="top"/>
      <protection hidden="1"/>
    </xf>
    <xf numFmtId="0" fontId="3" fillId="0" borderId="5" xfId="125" applyFont="1" applyBorder="1" applyAlignment="1" applyProtection="1">
      <alignment vertical="top"/>
      <protection hidden="1"/>
    </xf>
    <xf numFmtId="0" fontId="2" fillId="0" borderId="46" xfId="125" applyBorder="1" applyProtection="1">
      <protection hidden="1"/>
    </xf>
    <xf numFmtId="0" fontId="19" fillId="0" borderId="47" xfId="125" applyFont="1" applyBorder="1" applyAlignment="1" applyProtection="1">
      <alignment vertical="top"/>
      <protection hidden="1"/>
    </xf>
    <xf numFmtId="0" fontId="2" fillId="0" borderId="48" xfId="125" applyBorder="1" applyAlignment="1" applyProtection="1">
      <alignment horizontal="center"/>
      <protection locked="0"/>
    </xf>
    <xf numFmtId="0" fontId="33" fillId="23" borderId="24" xfId="125" applyFont="1" applyFill="1" applyBorder="1" applyAlignment="1" applyProtection="1">
      <alignment vertical="center"/>
      <protection hidden="1"/>
    </xf>
    <xf numFmtId="0" fontId="33" fillId="23" borderId="25" xfId="125" applyFont="1" applyFill="1" applyBorder="1" applyAlignment="1" applyProtection="1">
      <alignment vertical="center"/>
      <protection hidden="1"/>
    </xf>
    <xf numFmtId="0" fontId="38" fillId="23" borderId="25" xfId="125" applyFont="1" applyFill="1" applyBorder="1" applyAlignment="1" applyProtection="1">
      <alignment vertical="center"/>
      <protection hidden="1"/>
    </xf>
    <xf numFmtId="0" fontId="38" fillId="23" borderId="17" xfId="125" applyFont="1" applyFill="1" applyBorder="1" applyAlignment="1" applyProtection="1">
      <alignment vertical="center"/>
      <protection hidden="1"/>
    </xf>
    <xf numFmtId="0" fontId="19" fillId="6" borderId="7" xfId="125" applyFont="1" applyFill="1" applyBorder="1" applyAlignment="1" applyProtection="1">
      <alignment vertical="top"/>
      <protection hidden="1"/>
    </xf>
    <xf numFmtId="0" fontId="19" fillId="6" borderId="0" xfId="125" applyFont="1" applyFill="1" applyAlignment="1" applyProtection="1">
      <alignment vertical="top"/>
      <protection hidden="1"/>
    </xf>
    <xf numFmtId="0" fontId="19" fillId="6" borderId="22" xfId="125" applyFont="1" applyFill="1" applyBorder="1" applyAlignment="1" applyProtection="1">
      <alignment vertical="top"/>
      <protection hidden="1"/>
    </xf>
    <xf numFmtId="0" fontId="2" fillId="6" borderId="0" xfId="125" applyFill="1" applyAlignment="1" applyProtection="1">
      <alignment vertical="top"/>
      <protection hidden="1"/>
    </xf>
    <xf numFmtId="0" fontId="2" fillId="6" borderId="8" xfId="125" applyFill="1" applyBorder="1" applyAlignment="1" applyProtection="1">
      <alignment vertical="top"/>
      <protection hidden="1"/>
    </xf>
    <xf numFmtId="0" fontId="2" fillId="6" borderId="13" xfId="125" applyFill="1" applyBorder="1" applyAlignment="1" applyProtection="1">
      <alignment horizontal="left"/>
      <protection locked="0"/>
    </xf>
    <xf numFmtId="0" fontId="19" fillId="6" borderId="18" xfId="125" applyFont="1" applyFill="1" applyBorder="1" applyAlignment="1" applyProtection="1">
      <alignment horizontal="left" vertical="top"/>
      <protection hidden="1"/>
    </xf>
    <xf numFmtId="0" fontId="19" fillId="6" borderId="19" xfId="125" applyFont="1" applyFill="1" applyBorder="1" applyAlignment="1" applyProtection="1">
      <alignment horizontal="left" vertical="top"/>
      <protection hidden="1"/>
    </xf>
    <xf numFmtId="0" fontId="19" fillId="6" borderId="20" xfId="125" applyFont="1" applyFill="1" applyBorder="1" applyAlignment="1" applyProtection="1">
      <alignment horizontal="left" vertical="top"/>
      <protection hidden="1"/>
    </xf>
    <xf numFmtId="0" fontId="24" fillId="6" borderId="19" xfId="125" applyFont="1" applyFill="1" applyBorder="1" applyAlignment="1" applyProtection="1">
      <alignment horizontal="left" vertical="top"/>
      <protection hidden="1"/>
    </xf>
    <xf numFmtId="0" fontId="19" fillId="6" borderId="22" xfId="125" applyFont="1" applyFill="1" applyBorder="1" applyAlignment="1" applyProtection="1">
      <alignment horizontal="left" vertical="top"/>
      <protection hidden="1"/>
    </xf>
    <xf numFmtId="0" fontId="19" fillId="6" borderId="0" xfId="125" applyFont="1" applyFill="1" applyAlignment="1" applyProtection="1">
      <alignment horizontal="left" vertical="top"/>
      <protection hidden="1"/>
    </xf>
    <xf numFmtId="0" fontId="2" fillId="6" borderId="8" xfId="125" applyFill="1" applyBorder="1" applyAlignment="1" applyProtection="1">
      <alignment horizontal="left" vertical="top"/>
      <protection hidden="1"/>
    </xf>
    <xf numFmtId="0" fontId="2" fillId="6" borderId="22" xfId="125" applyFill="1" applyBorder="1" applyAlignment="1" applyProtection="1">
      <alignment horizontal="left"/>
      <protection locked="0"/>
    </xf>
    <xf numFmtId="0" fontId="33" fillId="23" borderId="9" xfId="125" applyFont="1" applyFill="1" applyBorder="1" applyAlignment="1" applyProtection="1">
      <alignment vertical="center"/>
      <protection hidden="1"/>
    </xf>
    <xf numFmtId="0" fontId="33" fillId="23" borderId="10" xfId="125" applyFont="1" applyFill="1" applyBorder="1" applyAlignment="1" applyProtection="1">
      <alignment vertical="center"/>
      <protection hidden="1"/>
    </xf>
    <xf numFmtId="0" fontId="38" fillId="23" borderId="10" xfId="125" applyFont="1" applyFill="1" applyBorder="1" applyAlignment="1" applyProtection="1">
      <alignment vertical="center"/>
      <protection hidden="1"/>
    </xf>
    <xf numFmtId="0" fontId="38" fillId="23" borderId="11" xfId="125" applyFont="1" applyFill="1" applyBorder="1" applyAlignment="1" applyProtection="1">
      <alignment vertical="center"/>
      <protection hidden="1"/>
    </xf>
    <xf numFmtId="0" fontId="2" fillId="0" borderId="10" xfId="125" applyBorder="1" applyProtection="1">
      <protection hidden="1"/>
    </xf>
    <xf numFmtId="0" fontId="18" fillId="22" borderId="7" xfId="125" applyFont="1" applyFill="1" applyBorder="1" applyAlignment="1" applyProtection="1">
      <alignment horizontal="center" vertical="center"/>
      <protection hidden="1"/>
    </xf>
    <xf numFmtId="0" fontId="25" fillId="22" borderId="0" xfId="125" applyFont="1" applyFill="1" applyAlignment="1" applyProtection="1">
      <alignment vertical="center"/>
      <protection hidden="1"/>
    </xf>
    <xf numFmtId="0" fontId="26" fillId="22" borderId="0" xfId="125" applyFont="1" applyFill="1" applyAlignment="1" applyProtection="1">
      <alignment vertical="center"/>
      <protection hidden="1"/>
    </xf>
    <xf numFmtId="0" fontId="26" fillId="22" borderId="8" xfId="125" applyFont="1" applyFill="1" applyBorder="1" applyAlignment="1" applyProtection="1">
      <alignment vertical="center"/>
      <protection hidden="1"/>
    </xf>
    <xf numFmtId="0" fontId="3" fillId="0" borderId="22" xfId="125" applyFont="1" applyBorder="1" applyAlignment="1" applyProtection="1">
      <alignment vertical="top" wrapText="1"/>
      <protection hidden="1"/>
    </xf>
    <xf numFmtId="0" fontId="3" fillId="0" borderId="0" xfId="125" applyFont="1" applyAlignment="1" applyProtection="1">
      <alignment vertical="top" wrapText="1"/>
      <protection hidden="1"/>
    </xf>
    <xf numFmtId="0" fontId="3" fillId="0" borderId="8" xfId="125" applyFont="1" applyBorder="1" applyAlignment="1" applyProtection="1">
      <alignment vertical="top" wrapText="1"/>
      <protection hidden="1"/>
    </xf>
    <xf numFmtId="0" fontId="27" fillId="22" borderId="7" xfId="125" applyFont="1" applyFill="1" applyBorder="1" applyAlignment="1" applyProtection="1">
      <alignment horizontal="center" vertical="center"/>
      <protection hidden="1"/>
    </xf>
    <xf numFmtId="0" fontId="23" fillId="6" borderId="13" xfId="125" applyFont="1" applyFill="1" applyBorder="1" applyAlignment="1" applyProtection="1">
      <alignment horizontal="left" vertical="top"/>
      <protection hidden="1"/>
    </xf>
    <xf numFmtId="0" fontId="23" fillId="6" borderId="23" xfId="125" applyFont="1" applyFill="1" applyBorder="1" applyAlignment="1" applyProtection="1">
      <alignment horizontal="left" vertical="top"/>
      <protection hidden="1"/>
    </xf>
    <xf numFmtId="0" fontId="23" fillId="6" borderId="12" xfId="125" applyFont="1" applyFill="1" applyBorder="1" applyAlignment="1" applyProtection="1">
      <alignment horizontal="left" vertical="top"/>
      <protection hidden="1"/>
    </xf>
    <xf numFmtId="0" fontId="17" fillId="22" borderId="24" xfId="125" applyFont="1" applyFill="1" applyBorder="1" applyAlignment="1" applyProtection="1">
      <alignment vertical="center"/>
      <protection hidden="1"/>
    </xf>
    <xf numFmtId="0" fontId="25" fillId="22" borderId="25" xfId="125" applyFont="1" applyFill="1" applyBorder="1" applyAlignment="1" applyProtection="1">
      <alignment vertical="center"/>
      <protection hidden="1"/>
    </xf>
    <xf numFmtId="0" fontId="26" fillId="22" borderId="25" xfId="125" applyFont="1" applyFill="1" applyBorder="1" applyAlignment="1" applyProtection="1">
      <alignment vertical="center"/>
      <protection hidden="1"/>
    </xf>
    <xf numFmtId="0" fontId="26" fillId="22" borderId="17" xfId="125" applyFont="1" applyFill="1" applyBorder="1" applyAlignment="1" applyProtection="1">
      <alignment vertical="center"/>
      <protection hidden="1"/>
    </xf>
    <xf numFmtId="0" fontId="25" fillId="21" borderId="7" xfId="125" applyFont="1" applyFill="1" applyBorder="1" applyAlignment="1" applyProtection="1">
      <alignment vertical="center"/>
      <protection hidden="1"/>
    </xf>
    <xf numFmtId="0" fontId="25" fillId="21" borderId="0" xfId="125" applyFont="1" applyFill="1" applyAlignment="1" applyProtection="1">
      <alignment vertical="center"/>
      <protection hidden="1"/>
    </xf>
    <xf numFmtId="0" fontId="26" fillId="21" borderId="0" xfId="125" applyFont="1" applyFill="1" applyAlignment="1" applyProtection="1">
      <alignment vertical="center"/>
      <protection hidden="1"/>
    </xf>
    <xf numFmtId="0" fontId="26" fillId="21" borderId="8" xfId="125" applyFont="1" applyFill="1" applyBorder="1" applyAlignment="1" applyProtection="1">
      <alignment vertical="center"/>
      <protection hidden="1"/>
    </xf>
    <xf numFmtId="0" fontId="2" fillId="6" borderId="7" xfId="125" applyFill="1" applyBorder="1" applyAlignment="1" applyProtection="1">
      <alignment vertical="top"/>
      <protection hidden="1"/>
    </xf>
    <xf numFmtId="0" fontId="39" fillId="23" borderId="9" xfId="125" applyFont="1" applyFill="1" applyBorder="1" applyAlignment="1" applyProtection="1">
      <alignment horizontal="centerContinuous" vertical="top"/>
      <protection hidden="1"/>
    </xf>
    <xf numFmtId="0" fontId="40" fillId="23" borderId="10" xfId="125" applyFont="1" applyFill="1" applyBorder="1" applyAlignment="1" applyProtection="1">
      <alignment horizontal="centerContinuous" vertical="top"/>
      <protection hidden="1"/>
    </xf>
    <xf numFmtId="0" fontId="40" fillId="23" borderId="11" xfId="125" applyFont="1" applyFill="1" applyBorder="1" applyAlignment="1" applyProtection="1">
      <alignment horizontal="centerContinuous" vertical="top"/>
      <protection hidden="1"/>
    </xf>
    <xf numFmtId="0" fontId="2" fillId="0" borderId="0" xfId="0" applyFont="1" applyAlignment="1">
      <alignment horizontal="center" wrapText="1"/>
    </xf>
    <xf numFmtId="14" fontId="2" fillId="0" borderId="0" xfId="0" applyNumberFormat="1" applyFont="1" applyProtection="1">
      <protection hidden="1"/>
    </xf>
    <xf numFmtId="0" fontId="51" fillId="0" borderId="0" xfId="34" applyNumberFormat="1" applyFont="1" applyFill="1" applyBorder="1" applyAlignment="1" applyProtection="1">
      <alignment vertical="center"/>
    </xf>
    <xf numFmtId="14" fontId="0" fillId="0" borderId="0" xfId="0" applyNumberFormat="1"/>
    <xf numFmtId="0" fontId="52" fillId="0" borderId="0" xfId="0" applyFont="1"/>
    <xf numFmtId="0" fontId="0" fillId="0" borderId="53" xfId="0" applyBorder="1"/>
    <xf numFmtId="10" fontId="2" fillId="0" borderId="0" xfId="127" applyNumberFormat="1" applyFont="1"/>
    <xf numFmtId="8" fontId="0" fillId="0" borderId="0" xfId="0" applyNumberFormat="1"/>
    <xf numFmtId="4" fontId="0" fillId="0" borderId="0" xfId="0" applyNumberFormat="1"/>
    <xf numFmtId="10" fontId="0" fillId="0" borderId="0" xfId="127" applyNumberFormat="1" applyFont="1"/>
    <xf numFmtId="177" fontId="0" fillId="0" borderId="0" xfId="0" applyNumberFormat="1"/>
    <xf numFmtId="44" fontId="0" fillId="0" borderId="0" xfId="34" applyFont="1"/>
    <xf numFmtId="178" fontId="0" fillId="0" borderId="0" xfId="34" applyNumberFormat="1" applyFont="1"/>
    <xf numFmtId="0" fontId="0" fillId="27" borderId="0" xfId="0" applyFill="1"/>
    <xf numFmtId="10" fontId="2" fillId="27" borderId="0" xfId="127" applyNumberFormat="1" applyFont="1" applyFill="1"/>
    <xf numFmtId="10" fontId="66" fillId="0" borderId="0" xfId="0" applyNumberFormat="1" applyFont="1"/>
    <xf numFmtId="0" fontId="24" fillId="0" borderId="0" xfId="0" applyFont="1"/>
    <xf numFmtId="6" fontId="0" fillId="24" borderId="2" xfId="0" applyNumberFormat="1" applyFill="1" applyBorder="1"/>
    <xf numFmtId="10" fontId="0" fillId="24" borderId="2" xfId="127" applyNumberFormat="1" applyFont="1" applyFill="1" applyBorder="1" applyProtection="1">
      <protection locked="0"/>
    </xf>
    <xf numFmtId="0" fontId="61" fillId="0" borderId="0" xfId="0" quotePrefix="1" applyFont="1" applyAlignment="1" applyProtection="1">
      <alignment horizontal="left" indent="2"/>
      <protection hidden="1"/>
    </xf>
    <xf numFmtId="0" fontId="63" fillId="0" borderId="0" xfId="0" applyFont="1" applyAlignment="1">
      <alignment horizontal="center"/>
    </xf>
    <xf numFmtId="0" fontId="64" fillId="0" borderId="0" xfId="0" applyFont="1" applyAlignment="1">
      <alignment horizontal="center"/>
    </xf>
    <xf numFmtId="0" fontId="65" fillId="26" borderId="2" xfId="0" applyFont="1" applyFill="1" applyBorder="1" applyAlignment="1">
      <alignment horizontal="center"/>
    </xf>
    <xf numFmtId="0" fontId="52" fillId="24" borderId="39" xfId="124" applyFont="1" applyFill="1" applyBorder="1" applyAlignment="1" applyProtection="1">
      <alignment horizontal="center" vertical="center"/>
      <protection hidden="1"/>
    </xf>
    <xf numFmtId="0" fontId="52" fillId="24" borderId="40" xfId="124" applyFont="1" applyFill="1" applyBorder="1" applyAlignment="1" applyProtection="1">
      <alignment horizontal="center" vertical="center"/>
      <protection hidden="1"/>
    </xf>
    <xf numFmtId="10" fontId="52" fillId="24" borderId="40" xfId="126" applyNumberFormat="1" applyFont="1" applyFill="1" applyBorder="1" applyAlignment="1" applyProtection="1">
      <alignment horizontal="center" vertical="center"/>
      <protection hidden="1"/>
    </xf>
    <xf numFmtId="176" fontId="52" fillId="24" borderId="40" xfId="124" applyNumberFormat="1" applyFont="1" applyFill="1" applyBorder="1" applyAlignment="1" applyProtection="1">
      <alignment horizontal="center" vertical="center"/>
      <protection hidden="1"/>
    </xf>
    <xf numFmtId="176" fontId="52" fillId="24" borderId="41" xfId="124" applyNumberFormat="1" applyFont="1" applyFill="1" applyBorder="1" applyAlignment="1" applyProtection="1">
      <alignment horizontal="center" vertical="center"/>
      <protection hidden="1"/>
    </xf>
    <xf numFmtId="164" fontId="3" fillId="0" borderId="0" xfId="124" applyNumberFormat="1" applyFont="1" applyAlignment="1" applyProtection="1">
      <alignment horizontal="center" vertical="top"/>
      <protection hidden="1"/>
    </xf>
    <xf numFmtId="0" fontId="54" fillId="0" borderId="0" xfId="0" applyFont="1" applyAlignment="1" applyProtection="1">
      <alignment horizontal="left"/>
      <protection hidden="1"/>
    </xf>
    <xf numFmtId="176" fontId="14" fillId="0" borderId="0" xfId="34" applyNumberFormat="1" applyFont="1" applyFill="1" applyBorder="1" applyAlignment="1" applyProtection="1">
      <alignment horizontal="left" vertical="center"/>
    </xf>
    <xf numFmtId="0" fontId="58" fillId="0" borderId="42" xfId="124" applyFont="1" applyBorder="1" applyAlignment="1" applyProtection="1">
      <alignment horizontal="center" vertical="center" wrapText="1"/>
      <protection hidden="1"/>
    </xf>
    <xf numFmtId="0" fontId="58" fillId="0" borderId="43" xfId="124" applyFont="1" applyBorder="1" applyAlignment="1" applyProtection="1">
      <alignment horizontal="center" vertical="center" wrapText="1"/>
      <protection hidden="1"/>
    </xf>
    <xf numFmtId="0" fontId="58" fillId="0" borderId="44" xfId="124" applyFont="1" applyBorder="1" applyAlignment="1" applyProtection="1">
      <alignment horizontal="center" vertical="center" wrapText="1"/>
      <protection hidden="1"/>
    </xf>
    <xf numFmtId="0" fontId="45" fillId="0" borderId="0" xfId="124" applyFont="1" applyAlignment="1" applyProtection="1">
      <alignment horizontal="center" vertical="center"/>
      <protection hidden="1"/>
    </xf>
    <xf numFmtId="0" fontId="45" fillId="0" borderId="0" xfId="124" applyFont="1" applyAlignment="1" applyProtection="1">
      <alignment horizontal="center" vertical="center" wrapText="1"/>
      <protection hidden="1"/>
    </xf>
    <xf numFmtId="10" fontId="52" fillId="24" borderId="40" xfId="99" applyNumberFormat="1" applyFont="1" applyFill="1" applyBorder="1" applyAlignment="1" applyProtection="1">
      <alignment horizontal="center" vertical="center"/>
      <protection hidden="1"/>
    </xf>
    <xf numFmtId="0" fontId="52" fillId="0" borderId="39" xfId="124" applyFont="1" applyBorder="1" applyAlignment="1" applyProtection="1">
      <alignment horizontal="center" vertical="center"/>
      <protection hidden="1"/>
    </xf>
    <xf numFmtId="0" fontId="52" fillId="0" borderId="40" xfId="124" applyFont="1" applyBorder="1" applyAlignment="1" applyProtection="1">
      <alignment horizontal="center" vertical="center"/>
      <protection hidden="1"/>
    </xf>
    <xf numFmtId="10" fontId="52" fillId="0" borderId="40" xfId="99" applyNumberFormat="1" applyFont="1" applyFill="1" applyBorder="1" applyAlignment="1" applyProtection="1">
      <alignment horizontal="center" vertical="center"/>
      <protection hidden="1"/>
    </xf>
    <xf numFmtId="176" fontId="52" fillId="0" borderId="40" xfId="124" applyNumberFormat="1" applyFont="1" applyBorder="1" applyAlignment="1" applyProtection="1">
      <alignment horizontal="center" vertical="center"/>
      <protection hidden="1"/>
    </xf>
    <xf numFmtId="176" fontId="52" fillId="0" borderId="41" xfId="124" applyNumberFormat="1" applyFont="1" applyBorder="1" applyAlignment="1" applyProtection="1">
      <alignment horizontal="center" vertical="center"/>
      <protection hidden="1"/>
    </xf>
    <xf numFmtId="0" fontId="52" fillId="21" borderId="39" xfId="124" applyFont="1" applyFill="1" applyBorder="1" applyAlignment="1" applyProtection="1">
      <alignment horizontal="center" vertical="center"/>
      <protection hidden="1"/>
    </xf>
    <xf numFmtId="0" fontId="52" fillId="21" borderId="40" xfId="124" applyFont="1" applyFill="1" applyBorder="1" applyAlignment="1" applyProtection="1">
      <alignment horizontal="center" vertical="center"/>
      <protection hidden="1"/>
    </xf>
    <xf numFmtId="10" fontId="52" fillId="21" borderId="40" xfId="99" applyNumberFormat="1" applyFont="1" applyFill="1" applyBorder="1" applyAlignment="1" applyProtection="1">
      <alignment horizontal="center" vertical="center"/>
      <protection hidden="1"/>
    </xf>
    <xf numFmtId="176" fontId="52" fillId="21" borderId="40" xfId="124" applyNumberFormat="1" applyFont="1" applyFill="1" applyBorder="1" applyAlignment="1" applyProtection="1">
      <alignment horizontal="center" vertical="center"/>
      <protection hidden="1"/>
    </xf>
    <xf numFmtId="176" fontId="52" fillId="21" borderId="41" xfId="124" applyNumberFormat="1" applyFont="1" applyFill="1" applyBorder="1" applyAlignment="1" applyProtection="1">
      <alignment horizontal="center" vertical="center"/>
      <protection hidden="1"/>
    </xf>
    <xf numFmtId="0" fontId="27" fillId="0" borderId="0" xfId="0" applyFont="1" applyAlignment="1">
      <alignment horizontal="center" vertical="center" wrapText="1"/>
    </xf>
    <xf numFmtId="14" fontId="2" fillId="0" borderId="52" xfId="95" applyNumberFormat="1" applyFont="1" applyBorder="1" applyAlignment="1" applyProtection="1">
      <alignment horizontal="left" vertical="top"/>
      <protection locked="0"/>
    </xf>
    <xf numFmtId="14" fontId="2" fillId="0" borderId="2" xfId="95" applyNumberFormat="1" applyFont="1" applyBorder="1" applyAlignment="1" applyProtection="1">
      <alignment horizontal="left" vertical="top"/>
      <protection locked="0"/>
    </xf>
    <xf numFmtId="0" fontId="2" fillId="0" borderId="14" xfId="95" applyFont="1" applyBorder="1" applyAlignment="1" applyProtection="1">
      <alignment horizontal="left" vertical="top"/>
      <protection locked="0"/>
    </xf>
    <xf numFmtId="0" fontId="2" fillId="0" borderId="14" xfId="125" applyBorder="1" applyAlignment="1" applyProtection="1">
      <alignment horizontal="left" vertical="top"/>
      <protection locked="0"/>
    </xf>
    <xf numFmtId="0" fontId="2" fillId="0" borderId="15" xfId="125" applyBorder="1" applyAlignment="1" applyProtection="1">
      <alignment horizontal="left" vertical="top"/>
      <protection locked="0"/>
    </xf>
    <xf numFmtId="0" fontId="3" fillId="0" borderId="20" xfId="125" applyFont="1" applyBorder="1" applyAlignment="1" applyProtection="1">
      <alignment horizontal="left" vertical="center" wrapText="1"/>
      <protection hidden="1"/>
    </xf>
    <xf numFmtId="0" fontId="3" fillId="0" borderId="19" xfId="125" applyFont="1" applyBorder="1" applyAlignment="1" applyProtection="1">
      <alignment horizontal="left" vertical="center" wrapText="1"/>
      <protection hidden="1"/>
    </xf>
    <xf numFmtId="0" fontId="3" fillId="0" borderId="28" xfId="125" applyFont="1" applyBorder="1" applyAlignment="1" applyProtection="1">
      <alignment horizontal="left" vertical="center" wrapText="1"/>
      <protection hidden="1"/>
    </xf>
    <xf numFmtId="0" fontId="3" fillId="0" borderId="22" xfId="125" applyFont="1" applyBorder="1" applyAlignment="1" applyProtection="1">
      <alignment horizontal="left" vertical="center" wrapText="1"/>
      <protection hidden="1"/>
    </xf>
    <xf numFmtId="0" fontId="3" fillId="0" borderId="0" xfId="125" applyFont="1" applyAlignment="1" applyProtection="1">
      <alignment horizontal="left" vertical="center" wrapText="1"/>
      <protection hidden="1"/>
    </xf>
    <xf numFmtId="0" fontId="3" fillId="0" borderId="8" xfId="125" applyFont="1" applyBorder="1" applyAlignment="1" applyProtection="1">
      <alignment horizontal="left" vertical="center" wrapText="1"/>
      <protection hidden="1"/>
    </xf>
    <xf numFmtId="0" fontId="23" fillId="6" borderId="22" xfId="125" applyFont="1" applyFill="1" applyBorder="1" applyAlignment="1" applyProtection="1">
      <alignment horizontal="left" vertical="center"/>
      <protection locked="0"/>
    </xf>
    <xf numFmtId="0" fontId="23" fillId="6" borderId="0" xfId="125" applyFont="1" applyFill="1" applyAlignment="1" applyProtection="1">
      <alignment horizontal="left" vertical="center"/>
      <protection locked="0"/>
    </xf>
    <xf numFmtId="0" fontId="23" fillId="6" borderId="8" xfId="125" applyFont="1" applyFill="1" applyBorder="1" applyAlignment="1" applyProtection="1">
      <alignment horizontal="left" vertical="center"/>
      <protection locked="0"/>
    </xf>
    <xf numFmtId="0" fontId="20" fillId="0" borderId="10" xfId="95" applyFont="1" applyBorder="1" applyAlignment="1" applyProtection="1">
      <alignment horizontal="left" vertical="center"/>
      <protection locked="0" hidden="1"/>
    </xf>
    <xf numFmtId="0" fontId="20" fillId="0" borderId="10" xfId="95" applyFont="1" applyBorder="1" applyAlignment="1" applyProtection="1">
      <alignment horizontal="center" vertical="center"/>
      <protection hidden="1"/>
    </xf>
    <xf numFmtId="165" fontId="20" fillId="0" borderId="10" xfId="95" applyNumberFormat="1" applyFont="1" applyBorder="1" applyAlignment="1" applyProtection="1">
      <alignment horizontal="center" vertical="center"/>
      <protection locked="0" hidden="1"/>
    </xf>
    <xf numFmtId="0" fontId="20" fillId="0" borderId="50" xfId="95" applyFont="1" applyBorder="1" applyAlignment="1" applyProtection="1">
      <alignment horizontal="left" vertical="center"/>
      <protection hidden="1"/>
    </xf>
    <xf numFmtId="0" fontId="20" fillId="0" borderId="37" xfId="95" applyFont="1" applyBorder="1" applyAlignment="1" applyProtection="1">
      <alignment horizontal="left" vertical="center"/>
      <protection hidden="1"/>
    </xf>
    <xf numFmtId="0" fontId="2" fillId="0" borderId="32" xfId="125" applyBorder="1" applyAlignment="1" applyProtection="1">
      <alignment horizontal="center"/>
      <protection locked="0"/>
    </xf>
    <xf numFmtId="0" fontId="2" fillId="0" borderId="25" xfId="125" applyBorder="1" applyAlignment="1" applyProtection="1">
      <alignment horizontal="center"/>
      <protection locked="0"/>
    </xf>
    <xf numFmtId="0" fontId="2" fillId="0" borderId="31" xfId="125" applyBorder="1" applyAlignment="1" applyProtection="1">
      <alignment horizontal="center"/>
      <protection locked="0"/>
    </xf>
    <xf numFmtId="0" fontId="2" fillId="6" borderId="24" xfId="125" applyFill="1" applyBorder="1" applyAlignment="1" applyProtection="1">
      <alignment horizontal="left"/>
      <protection locked="0"/>
    </xf>
    <xf numFmtId="0" fontId="2" fillId="6" borderId="25" xfId="125" applyFill="1" applyBorder="1" applyAlignment="1" applyProtection="1">
      <alignment horizontal="left"/>
      <protection locked="0"/>
    </xf>
    <xf numFmtId="0" fontId="2" fillId="6" borderId="31" xfId="125" applyFill="1" applyBorder="1" applyAlignment="1" applyProtection="1">
      <alignment horizontal="left"/>
      <protection locked="0"/>
    </xf>
    <xf numFmtId="0" fontId="2" fillId="6" borderId="22" xfId="125" applyFill="1" applyBorder="1" applyAlignment="1" applyProtection="1">
      <alignment horizontal="left"/>
      <protection locked="0"/>
    </xf>
    <xf numFmtId="0" fontId="2" fillId="6" borderId="0" xfId="125" applyFill="1" applyAlignment="1" applyProtection="1">
      <alignment horizontal="left"/>
      <protection locked="0"/>
    </xf>
    <xf numFmtId="0" fontId="2" fillId="6" borderId="26" xfId="125" applyFill="1" applyBorder="1" applyAlignment="1" applyProtection="1">
      <alignment horizontal="left"/>
      <protection locked="0"/>
    </xf>
    <xf numFmtId="0" fontId="23" fillId="6" borderId="22" xfId="125" applyFont="1" applyFill="1" applyBorder="1" applyAlignment="1" applyProtection="1">
      <alignment horizontal="left"/>
      <protection locked="0"/>
    </xf>
    <xf numFmtId="0" fontId="23" fillId="6" borderId="26" xfId="125" applyFont="1" applyFill="1" applyBorder="1" applyAlignment="1" applyProtection="1">
      <alignment horizontal="left"/>
      <protection locked="0"/>
    </xf>
    <xf numFmtId="49" fontId="2" fillId="6" borderId="22" xfId="125" applyNumberFormat="1" applyFill="1" applyBorder="1" applyAlignment="1" applyProtection="1">
      <alignment horizontal="left"/>
      <protection locked="0"/>
    </xf>
    <xf numFmtId="49" fontId="2" fillId="6" borderId="26" xfId="125" applyNumberFormat="1" applyFill="1" applyBorder="1" applyAlignment="1" applyProtection="1">
      <alignment horizontal="left"/>
      <protection locked="0"/>
    </xf>
    <xf numFmtId="175" fontId="2" fillId="6" borderId="22" xfId="125" applyNumberFormat="1" applyFill="1" applyBorder="1" applyAlignment="1" applyProtection="1">
      <alignment horizontal="left"/>
      <protection locked="0"/>
    </xf>
    <xf numFmtId="175" fontId="2" fillId="6" borderId="8" xfId="125" applyNumberFormat="1" applyFill="1" applyBorder="1" applyAlignment="1" applyProtection="1">
      <alignment horizontal="left"/>
      <protection locked="0"/>
    </xf>
    <xf numFmtId="0" fontId="2" fillId="6" borderId="30" xfId="125" applyFill="1" applyBorder="1" applyAlignment="1" applyProtection="1">
      <alignment horizontal="left"/>
      <protection locked="0"/>
    </xf>
    <xf numFmtId="0" fontId="2" fillId="6" borderId="23" xfId="125" applyFill="1" applyBorder="1" applyAlignment="1" applyProtection="1">
      <alignment horizontal="left"/>
      <protection locked="0"/>
    </xf>
    <xf numFmtId="0" fontId="2" fillId="6" borderId="29" xfId="125" applyFill="1" applyBorder="1" applyAlignment="1" applyProtection="1">
      <alignment horizontal="left"/>
      <protection locked="0"/>
    </xf>
    <xf numFmtId="0" fontId="2" fillId="6" borderId="13" xfId="125" applyFill="1" applyBorder="1" applyAlignment="1" applyProtection="1">
      <alignment horizontal="left"/>
      <protection locked="0"/>
    </xf>
    <xf numFmtId="49" fontId="2" fillId="6" borderId="13" xfId="125" applyNumberFormat="1" applyFill="1" applyBorder="1" applyAlignment="1" applyProtection="1">
      <alignment horizontal="left"/>
      <protection locked="0"/>
    </xf>
    <xf numFmtId="49" fontId="2" fillId="6" borderId="29" xfId="125" applyNumberFormat="1" applyFill="1" applyBorder="1" applyAlignment="1" applyProtection="1">
      <alignment horizontal="left"/>
      <protection locked="0"/>
    </xf>
    <xf numFmtId="175" fontId="2" fillId="6" borderId="13" xfId="125" applyNumberFormat="1" applyFill="1" applyBorder="1" applyAlignment="1" applyProtection="1">
      <alignment horizontal="left"/>
      <protection locked="0"/>
    </xf>
    <xf numFmtId="175" fontId="2" fillId="6" borderId="12" xfId="125" applyNumberFormat="1" applyFill="1" applyBorder="1" applyAlignment="1" applyProtection="1">
      <alignment horizontal="left"/>
      <protection locked="0"/>
    </xf>
    <xf numFmtId="0" fontId="2" fillId="0" borderId="7" xfId="125" applyBorder="1" applyAlignment="1" applyProtection="1">
      <alignment horizontal="center" vertical="center"/>
      <protection locked="0"/>
    </xf>
    <xf numFmtId="0" fontId="2" fillId="0" borderId="26" xfId="125" applyBorder="1" applyAlignment="1" applyProtection="1">
      <alignment horizontal="center" vertical="center"/>
      <protection locked="0"/>
    </xf>
    <xf numFmtId="0" fontId="2" fillId="0" borderId="22" xfId="125" applyBorder="1" applyAlignment="1" applyProtection="1">
      <alignment horizontal="center" vertical="center"/>
      <protection locked="0"/>
    </xf>
    <xf numFmtId="0" fontId="2" fillId="0" borderId="22" xfId="125" applyBorder="1" applyAlignment="1" applyProtection="1">
      <alignment horizontal="center"/>
      <protection locked="0"/>
    </xf>
    <xf numFmtId="0" fontId="2" fillId="0" borderId="26" xfId="125" applyBorder="1" applyAlignment="1" applyProtection="1">
      <alignment horizontal="center"/>
      <protection locked="0"/>
    </xf>
    <xf numFmtId="0" fontId="2" fillId="0" borderId="22" xfId="125" applyBorder="1" applyAlignment="1" applyProtection="1">
      <alignment horizontal="left" vertical="center"/>
      <protection locked="0"/>
    </xf>
    <xf numFmtId="0" fontId="2" fillId="0" borderId="0" xfId="125" applyAlignment="1" applyProtection="1">
      <alignment horizontal="left" vertical="center"/>
      <protection locked="0"/>
    </xf>
    <xf numFmtId="0" fontId="2" fillId="0" borderId="8" xfId="125" applyBorder="1" applyAlignment="1" applyProtection="1">
      <alignment horizontal="left" vertical="center"/>
      <protection locked="0"/>
    </xf>
    <xf numFmtId="0" fontId="19" fillId="0" borderId="38" xfId="125" applyFont="1" applyBorder="1" applyAlignment="1" applyProtection="1">
      <alignment horizontal="center" vertical="top"/>
      <protection hidden="1"/>
    </xf>
    <xf numFmtId="0" fontId="19" fillId="0" borderId="46" xfId="125" applyFont="1" applyBorder="1" applyAlignment="1" applyProtection="1">
      <alignment horizontal="center" vertical="top"/>
      <protection hidden="1"/>
    </xf>
    <xf numFmtId="0" fontId="19" fillId="0" borderId="5" xfId="125" applyFont="1" applyBorder="1" applyAlignment="1" applyProtection="1">
      <alignment horizontal="center" vertical="top"/>
      <protection hidden="1"/>
    </xf>
    <xf numFmtId="14" fontId="2" fillId="0" borderId="24" xfId="125" applyNumberFormat="1" applyBorder="1" applyAlignment="1" applyProtection="1">
      <alignment horizontal="center"/>
      <protection locked="0"/>
    </xf>
    <xf numFmtId="14" fontId="2" fillId="0" borderId="25" xfId="125" applyNumberFormat="1" applyBorder="1" applyAlignment="1" applyProtection="1">
      <alignment horizontal="center"/>
      <protection locked="0"/>
    </xf>
    <xf numFmtId="14" fontId="2" fillId="0" borderId="31" xfId="125" applyNumberFormat="1" applyBorder="1" applyAlignment="1" applyProtection="1">
      <alignment horizontal="center"/>
      <protection locked="0"/>
    </xf>
    <xf numFmtId="0" fontId="19" fillId="0" borderId="18" xfId="125" applyFont="1" applyBorder="1" applyAlignment="1" applyProtection="1">
      <alignment horizontal="center" vertical="center"/>
      <protection hidden="1"/>
    </xf>
    <xf numFmtId="0" fontId="19" fillId="0" borderId="27" xfId="125" applyFont="1" applyBorder="1" applyAlignment="1" applyProtection="1">
      <alignment horizontal="center" vertical="center"/>
      <protection hidden="1"/>
    </xf>
    <xf numFmtId="0" fontId="19" fillId="0" borderId="20" xfId="125" applyFont="1" applyBorder="1" applyAlignment="1" applyProtection="1">
      <alignment horizontal="center" vertical="center"/>
      <protection hidden="1"/>
    </xf>
    <xf numFmtId="0" fontId="19" fillId="0" borderId="19" xfId="125" applyFont="1" applyBorder="1" applyAlignment="1" applyProtection="1">
      <alignment horizontal="center" vertical="center"/>
      <protection hidden="1"/>
    </xf>
    <xf numFmtId="0" fontId="19" fillId="0" borderId="0" xfId="125" applyFont="1" applyAlignment="1" applyProtection="1">
      <alignment horizontal="center" vertical="top"/>
      <protection hidden="1"/>
    </xf>
    <xf numFmtId="14" fontId="2" fillId="0" borderId="30" xfId="125" applyNumberFormat="1" applyBorder="1" applyProtection="1">
      <protection locked="0"/>
    </xf>
    <xf numFmtId="0" fontId="2" fillId="0" borderId="23" xfId="125" applyBorder="1" applyProtection="1">
      <protection locked="0"/>
    </xf>
    <xf numFmtId="0" fontId="2" fillId="0" borderId="12" xfId="125" applyBorder="1" applyProtection="1">
      <protection locked="0"/>
    </xf>
    <xf numFmtId="0" fontId="19" fillId="0" borderId="20" xfId="125" applyFont="1" applyBorder="1" applyAlignment="1" applyProtection="1">
      <alignment horizontal="left" vertical="top"/>
      <protection hidden="1"/>
    </xf>
    <xf numFmtId="0" fontId="19" fillId="0" borderId="19" xfId="125" applyFont="1" applyBorder="1" applyAlignment="1" applyProtection="1">
      <alignment horizontal="left" vertical="top"/>
      <protection hidden="1"/>
    </xf>
    <xf numFmtId="0" fontId="19" fillId="0" borderId="28" xfId="125" applyFont="1" applyBorder="1" applyAlignment="1" applyProtection="1">
      <alignment horizontal="left" vertical="top"/>
      <protection hidden="1"/>
    </xf>
    <xf numFmtId="14" fontId="2" fillId="0" borderId="30" xfId="125" applyNumberFormat="1" applyBorder="1" applyAlignment="1" applyProtection="1">
      <alignment horizontal="left"/>
      <protection locked="0"/>
    </xf>
    <xf numFmtId="0" fontId="2" fillId="0" borderId="23" xfId="125" applyBorder="1" applyAlignment="1" applyProtection="1">
      <alignment horizontal="left"/>
      <protection locked="0"/>
    </xf>
    <xf numFmtId="0" fontId="2" fillId="0" borderId="29" xfId="125" applyBorder="1" applyAlignment="1" applyProtection="1">
      <alignment horizontal="left"/>
      <protection locked="0"/>
    </xf>
    <xf numFmtId="14" fontId="2" fillId="0" borderId="13" xfId="125" quotePrefix="1" applyNumberFormat="1" applyBorder="1" applyAlignment="1" applyProtection="1">
      <alignment horizontal="left"/>
      <protection locked="0"/>
    </xf>
    <xf numFmtId="14" fontId="2" fillId="0" borderId="23" xfId="125" applyNumberFormat="1" applyBorder="1" applyAlignment="1" applyProtection="1">
      <alignment horizontal="left"/>
      <protection locked="0"/>
    </xf>
    <xf numFmtId="14" fontId="2" fillId="0" borderId="12" xfId="125" applyNumberFormat="1" applyBorder="1" applyAlignment="1" applyProtection="1">
      <alignment horizontal="left"/>
      <protection locked="0"/>
    </xf>
    <xf numFmtId="14" fontId="2" fillId="0" borderId="13" xfId="125" applyNumberFormat="1" applyBorder="1" applyAlignment="1" applyProtection="1">
      <alignment horizontal="left"/>
      <protection locked="0"/>
    </xf>
    <xf numFmtId="0" fontId="2" fillId="0" borderId="12" xfId="125" applyBorder="1" applyAlignment="1" applyProtection="1">
      <alignment horizontal="left"/>
      <protection locked="0"/>
    </xf>
    <xf numFmtId="0" fontId="2" fillId="0" borderId="30" xfId="125" applyBorder="1" applyAlignment="1" applyProtection="1">
      <alignment horizontal="left"/>
      <protection locked="0"/>
    </xf>
    <xf numFmtId="0" fontId="2" fillId="0" borderId="13" xfId="125" applyBorder="1" applyAlignment="1" applyProtection="1">
      <alignment horizontal="left"/>
      <protection locked="0"/>
    </xf>
    <xf numFmtId="0" fontId="23" fillId="0" borderId="7" xfId="125" applyFont="1" applyBorder="1" applyAlignment="1" applyProtection="1">
      <alignment horizontal="left"/>
      <protection locked="0"/>
    </xf>
    <xf numFmtId="0" fontId="23" fillId="0" borderId="0" xfId="125" applyFont="1" applyAlignment="1" applyProtection="1">
      <alignment horizontal="left"/>
      <protection locked="0"/>
    </xf>
    <xf numFmtId="0" fontId="23" fillId="0" borderId="8" xfId="125" applyFont="1" applyBorder="1" applyAlignment="1" applyProtection="1">
      <alignment horizontal="left"/>
      <protection locked="0"/>
    </xf>
    <xf numFmtId="0" fontId="33" fillId="23" borderId="9" xfId="125" applyFont="1" applyFill="1" applyBorder="1" applyAlignment="1" applyProtection="1">
      <alignment horizontal="left" vertical="center"/>
      <protection hidden="1"/>
    </xf>
    <xf numFmtId="0" fontId="33" fillId="23" borderId="10" xfId="125" applyFont="1" applyFill="1" applyBorder="1" applyAlignment="1" applyProtection="1">
      <alignment horizontal="left" vertical="center"/>
      <protection hidden="1"/>
    </xf>
    <xf numFmtId="0" fontId="33" fillId="23" borderId="11" xfId="125" applyFont="1" applyFill="1" applyBorder="1" applyAlignment="1" applyProtection="1">
      <alignment horizontal="left" vertical="center"/>
      <protection hidden="1"/>
    </xf>
    <xf numFmtId="0" fontId="2" fillId="0" borderId="30" xfId="95" applyFont="1" applyBorder="1" applyAlignment="1" applyProtection="1">
      <alignment horizontal="left"/>
      <protection locked="0"/>
    </xf>
    <xf numFmtId="0" fontId="2" fillId="0" borderId="23" xfId="95" applyFont="1" applyBorder="1" applyAlignment="1" applyProtection="1">
      <alignment horizontal="left"/>
      <protection locked="0"/>
    </xf>
    <xf numFmtId="0" fontId="2" fillId="0" borderId="29" xfId="95" applyFont="1" applyBorder="1" applyAlignment="1" applyProtection="1">
      <alignment horizontal="left"/>
      <protection locked="0"/>
    </xf>
    <xf numFmtId="0" fontId="2" fillId="0" borderId="13" xfId="95" applyFont="1" applyBorder="1" applyAlignment="1" applyProtection="1">
      <alignment horizontal="center" vertical="top"/>
      <protection locked="0"/>
    </xf>
    <xf numFmtId="0" fontId="2" fillId="0" borderId="23" xfId="95" applyFont="1" applyBorder="1" applyAlignment="1" applyProtection="1">
      <alignment horizontal="center" vertical="top"/>
      <protection locked="0"/>
    </xf>
    <xf numFmtId="0" fontId="2" fillId="0" borderId="29" xfId="95" applyFont="1" applyBorder="1" applyAlignment="1" applyProtection="1">
      <alignment horizontal="center" vertical="top"/>
      <protection locked="0"/>
    </xf>
    <xf numFmtId="0" fontId="2" fillId="0" borderId="13" xfId="95" applyFont="1" applyBorder="1" applyAlignment="1" applyProtection="1">
      <alignment horizontal="left" vertical="top"/>
      <protection locked="0"/>
    </xf>
    <xf numFmtId="0" fontId="2" fillId="0" borderId="23" xfId="95" applyFont="1" applyBorder="1" applyAlignment="1" applyProtection="1">
      <alignment horizontal="left" vertical="top"/>
      <protection locked="0"/>
    </xf>
    <xf numFmtId="0" fontId="2" fillId="0" borderId="12" xfId="95" applyFont="1" applyBorder="1" applyAlignment="1" applyProtection="1">
      <alignment horizontal="left" vertical="top"/>
      <protection locked="0"/>
    </xf>
    <xf numFmtId="0" fontId="2" fillId="0" borderId="29" xfId="95" applyFont="1" applyBorder="1" applyAlignment="1" applyProtection="1">
      <alignment horizontal="left" vertical="top"/>
      <protection locked="0"/>
    </xf>
    <xf numFmtId="0" fontId="23" fillId="28" borderId="0" xfId="0" applyFont="1" applyFill="1" applyAlignment="1">
      <alignment horizontal="center"/>
    </xf>
  </cellXfs>
  <cellStyles count="12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Actual Date" xfId="13" xr:uid="{00000000-0005-0000-0000-00000C000000}"/>
    <cellStyle name="Border Wht" xfId="14" xr:uid="{00000000-0005-0000-0000-00000D000000}"/>
    <cellStyle name="Comma [0] 2" xfId="15" xr:uid="{00000000-0005-0000-0000-00000E000000}"/>
    <cellStyle name="Comma 10" xfId="16" xr:uid="{00000000-0005-0000-0000-00000F000000}"/>
    <cellStyle name="Comma 11" xfId="17" xr:uid="{00000000-0005-0000-0000-000010000000}"/>
    <cellStyle name="Comma 12" xfId="18" xr:uid="{00000000-0005-0000-0000-000011000000}"/>
    <cellStyle name="Comma 13" xfId="19" xr:uid="{00000000-0005-0000-0000-000012000000}"/>
    <cellStyle name="Comma 14" xfId="20" xr:uid="{00000000-0005-0000-0000-000013000000}"/>
    <cellStyle name="Comma 15" xfId="21" xr:uid="{00000000-0005-0000-0000-000014000000}"/>
    <cellStyle name="Comma 16" xfId="22" xr:uid="{00000000-0005-0000-0000-000015000000}"/>
    <cellStyle name="Comma 17" xfId="23" xr:uid="{00000000-0005-0000-0000-000016000000}"/>
    <cellStyle name="Comma 2" xfId="24" xr:uid="{00000000-0005-0000-0000-000017000000}"/>
    <cellStyle name="Comma 2 2" xfId="25" xr:uid="{00000000-0005-0000-0000-000018000000}"/>
    <cellStyle name="Comma 3" xfId="26" xr:uid="{00000000-0005-0000-0000-000019000000}"/>
    <cellStyle name="Comma 3 2" xfId="27" xr:uid="{00000000-0005-0000-0000-00001A000000}"/>
    <cellStyle name="Comma 4" xfId="28" xr:uid="{00000000-0005-0000-0000-00001B000000}"/>
    <cellStyle name="Comma 5" xfId="29" xr:uid="{00000000-0005-0000-0000-00001C000000}"/>
    <cellStyle name="Comma 6" xfId="30" xr:uid="{00000000-0005-0000-0000-00001D000000}"/>
    <cellStyle name="Comma 7" xfId="31" xr:uid="{00000000-0005-0000-0000-00001E000000}"/>
    <cellStyle name="Comma 8" xfId="32" xr:uid="{00000000-0005-0000-0000-00001F000000}"/>
    <cellStyle name="Comma 9" xfId="33" xr:uid="{00000000-0005-0000-0000-000020000000}"/>
    <cellStyle name="Currency" xfId="34" builtinId="4"/>
    <cellStyle name="Currency [0] 2" xfId="35" xr:uid="{00000000-0005-0000-0000-000022000000}"/>
    <cellStyle name="Currency 10" xfId="36" xr:uid="{00000000-0005-0000-0000-000023000000}"/>
    <cellStyle name="Currency 11" xfId="37" xr:uid="{00000000-0005-0000-0000-000024000000}"/>
    <cellStyle name="Currency 2" xfId="38" xr:uid="{00000000-0005-0000-0000-000025000000}"/>
    <cellStyle name="Currency 2 2" xfId="39" xr:uid="{00000000-0005-0000-0000-000026000000}"/>
    <cellStyle name="Currency 3" xfId="40" xr:uid="{00000000-0005-0000-0000-000027000000}"/>
    <cellStyle name="Currency 4" xfId="41" xr:uid="{00000000-0005-0000-0000-000028000000}"/>
    <cellStyle name="Currency 5" xfId="42" xr:uid="{00000000-0005-0000-0000-000029000000}"/>
    <cellStyle name="Currency 6" xfId="43" xr:uid="{00000000-0005-0000-0000-00002A000000}"/>
    <cellStyle name="Currency 7" xfId="44" xr:uid="{00000000-0005-0000-0000-00002B000000}"/>
    <cellStyle name="Currency 8" xfId="45" xr:uid="{00000000-0005-0000-0000-00002C000000}"/>
    <cellStyle name="Currency 9" xfId="46" xr:uid="{00000000-0005-0000-0000-00002D000000}"/>
    <cellStyle name="Date" xfId="47" xr:uid="{00000000-0005-0000-0000-00002E000000}"/>
    <cellStyle name="Fixed" xfId="48" xr:uid="{00000000-0005-0000-0000-00002F000000}"/>
    <cellStyle name="Grey" xfId="49" xr:uid="{00000000-0005-0000-0000-000030000000}"/>
    <cellStyle name="HEADER" xfId="50" xr:uid="{00000000-0005-0000-0000-000031000000}"/>
    <cellStyle name="Heading1" xfId="51" xr:uid="{00000000-0005-0000-0000-000032000000}"/>
    <cellStyle name="Heading2" xfId="52" xr:uid="{00000000-0005-0000-0000-000033000000}"/>
    <cellStyle name="HIGHLIGHT" xfId="53" xr:uid="{00000000-0005-0000-0000-000034000000}"/>
    <cellStyle name="Hyperlink" xfId="123" builtinId="8"/>
    <cellStyle name="Input [yellow]" xfId="54" xr:uid="{00000000-0005-0000-0000-000036000000}"/>
    <cellStyle name="Input 2" xfId="55" xr:uid="{00000000-0005-0000-0000-000037000000}"/>
    <cellStyle name="Milliers [0]_EDYAN" xfId="56" xr:uid="{00000000-0005-0000-0000-000038000000}"/>
    <cellStyle name="Milliers_EDYAN" xfId="57" xr:uid="{00000000-0005-0000-0000-000039000000}"/>
    <cellStyle name="Monétaire [0]_EDYAN" xfId="58" xr:uid="{00000000-0005-0000-0000-00003A000000}"/>
    <cellStyle name="Monétaire_EDYAN" xfId="59" xr:uid="{00000000-0005-0000-0000-00003B000000}"/>
    <cellStyle name="no dec" xfId="60" xr:uid="{00000000-0005-0000-0000-00003C000000}"/>
    <cellStyle name="Normal" xfId="0" builtinId="0"/>
    <cellStyle name="Normal - Style1" xfId="61" xr:uid="{00000000-0005-0000-0000-00003E000000}"/>
    <cellStyle name="Normal 10" xfId="62" xr:uid="{00000000-0005-0000-0000-00003F000000}"/>
    <cellStyle name="Normal 11" xfId="63" xr:uid="{00000000-0005-0000-0000-000040000000}"/>
    <cellStyle name="Normal 11 2" xfId="125" xr:uid="{00000000-0005-0000-0000-000041000000}"/>
    <cellStyle name="Normal 12" xfId="64" xr:uid="{00000000-0005-0000-0000-000042000000}"/>
    <cellStyle name="Normal 13" xfId="65" xr:uid="{00000000-0005-0000-0000-000043000000}"/>
    <cellStyle name="Normal 14" xfId="66" xr:uid="{00000000-0005-0000-0000-000044000000}"/>
    <cellStyle name="Normal 15" xfId="67" xr:uid="{00000000-0005-0000-0000-000045000000}"/>
    <cellStyle name="Normal 16" xfId="68" xr:uid="{00000000-0005-0000-0000-000046000000}"/>
    <cellStyle name="Normal 17" xfId="69" xr:uid="{00000000-0005-0000-0000-000047000000}"/>
    <cellStyle name="Normal 18" xfId="70" xr:uid="{00000000-0005-0000-0000-000048000000}"/>
    <cellStyle name="Normal 19" xfId="71" xr:uid="{00000000-0005-0000-0000-000049000000}"/>
    <cellStyle name="Normal 2" xfId="72" xr:uid="{00000000-0005-0000-0000-00004A000000}"/>
    <cellStyle name="Normal 2 2" xfId="73" xr:uid="{00000000-0005-0000-0000-00004B000000}"/>
    <cellStyle name="Normal 2 2 2" xfId="74" xr:uid="{00000000-0005-0000-0000-00004C000000}"/>
    <cellStyle name="Normal 2 2 3" xfId="75" xr:uid="{00000000-0005-0000-0000-00004D000000}"/>
    <cellStyle name="Normal 2 2 4" xfId="76" xr:uid="{00000000-0005-0000-0000-00004E000000}"/>
    <cellStyle name="Normal 2 2 5" xfId="77" xr:uid="{00000000-0005-0000-0000-00004F000000}"/>
    <cellStyle name="Normal 2 2 6" xfId="78" xr:uid="{00000000-0005-0000-0000-000050000000}"/>
    <cellStyle name="Normal 2 3" xfId="79" xr:uid="{00000000-0005-0000-0000-000051000000}"/>
    <cellStyle name="Normal 2 4" xfId="124" xr:uid="{00000000-0005-0000-0000-000052000000}"/>
    <cellStyle name="Normal 20" xfId="80" xr:uid="{00000000-0005-0000-0000-000053000000}"/>
    <cellStyle name="Normal 3" xfId="81" xr:uid="{00000000-0005-0000-0000-000054000000}"/>
    <cellStyle name="Normal 3 2" xfId="82" xr:uid="{00000000-0005-0000-0000-000055000000}"/>
    <cellStyle name="Normal 3 3" xfId="83" xr:uid="{00000000-0005-0000-0000-000056000000}"/>
    <cellStyle name="Normal 4" xfId="84" xr:uid="{00000000-0005-0000-0000-000057000000}"/>
    <cellStyle name="Normal 4 2" xfId="85" xr:uid="{00000000-0005-0000-0000-000058000000}"/>
    <cellStyle name="Normal 5" xfId="86" xr:uid="{00000000-0005-0000-0000-000059000000}"/>
    <cellStyle name="Normal 5 2" xfId="87" xr:uid="{00000000-0005-0000-0000-00005A000000}"/>
    <cellStyle name="Normal 6" xfId="88" xr:uid="{00000000-0005-0000-0000-00005B000000}"/>
    <cellStyle name="Normal 6 2" xfId="89" xr:uid="{00000000-0005-0000-0000-00005C000000}"/>
    <cellStyle name="Normal 7" xfId="90" xr:uid="{00000000-0005-0000-0000-00005D000000}"/>
    <cellStyle name="Normal 7 2" xfId="91" xr:uid="{00000000-0005-0000-0000-00005E000000}"/>
    <cellStyle name="Normal 8" xfId="92" xr:uid="{00000000-0005-0000-0000-00005F000000}"/>
    <cellStyle name="Normal 8 2" xfId="93" xr:uid="{00000000-0005-0000-0000-000060000000}"/>
    <cellStyle name="Normal 9" xfId="94" xr:uid="{00000000-0005-0000-0000-000061000000}"/>
    <cellStyle name="Normal_TruServcredit app" xfId="95" xr:uid="{00000000-0005-0000-0000-000062000000}"/>
    <cellStyle name="Note 2" xfId="96" xr:uid="{00000000-0005-0000-0000-000063000000}"/>
    <cellStyle name="Note 3" xfId="97" xr:uid="{00000000-0005-0000-0000-000064000000}"/>
    <cellStyle name="Percent" xfId="127" builtinId="5"/>
    <cellStyle name="Percent [2]" xfId="98" xr:uid="{00000000-0005-0000-0000-000065000000}"/>
    <cellStyle name="Percent 10" xfId="99" xr:uid="{00000000-0005-0000-0000-000066000000}"/>
    <cellStyle name="Percent 10 2" xfId="126" xr:uid="{00000000-0005-0000-0000-000067000000}"/>
    <cellStyle name="Percent 11" xfId="100" xr:uid="{00000000-0005-0000-0000-000068000000}"/>
    <cellStyle name="Percent 12" xfId="101" xr:uid="{00000000-0005-0000-0000-000069000000}"/>
    <cellStyle name="Percent 13" xfId="102" xr:uid="{00000000-0005-0000-0000-00006A000000}"/>
    <cellStyle name="Percent 14" xfId="103" xr:uid="{00000000-0005-0000-0000-00006B000000}"/>
    <cellStyle name="Percent 15" xfId="104" xr:uid="{00000000-0005-0000-0000-00006C000000}"/>
    <cellStyle name="Percent 2" xfId="105" xr:uid="{00000000-0005-0000-0000-00006D000000}"/>
    <cellStyle name="Percent 2 2" xfId="106" xr:uid="{00000000-0005-0000-0000-00006E000000}"/>
    <cellStyle name="Percent 2 2 2" xfId="107" xr:uid="{00000000-0005-0000-0000-00006F000000}"/>
    <cellStyle name="Percent 2 3" xfId="108" xr:uid="{00000000-0005-0000-0000-000070000000}"/>
    <cellStyle name="Percent 3" xfId="109" xr:uid="{00000000-0005-0000-0000-000071000000}"/>
    <cellStyle name="Percent 3 2" xfId="110" xr:uid="{00000000-0005-0000-0000-000072000000}"/>
    <cellStyle name="Percent 4" xfId="111" xr:uid="{00000000-0005-0000-0000-000073000000}"/>
    <cellStyle name="Percent 4 2" xfId="112" xr:uid="{00000000-0005-0000-0000-000074000000}"/>
    <cellStyle name="Percent 5" xfId="113" xr:uid="{00000000-0005-0000-0000-000075000000}"/>
    <cellStyle name="Percent 6" xfId="114" xr:uid="{00000000-0005-0000-0000-000076000000}"/>
    <cellStyle name="Percent 7" xfId="115" xr:uid="{00000000-0005-0000-0000-000077000000}"/>
    <cellStyle name="Percent 8" xfId="116" xr:uid="{00000000-0005-0000-0000-000078000000}"/>
    <cellStyle name="Percent 9" xfId="117" xr:uid="{00000000-0005-0000-0000-000079000000}"/>
    <cellStyle name="Style 1" xfId="118" xr:uid="{00000000-0005-0000-0000-00007A000000}"/>
    <cellStyle name="Total 2" xfId="119" xr:uid="{00000000-0005-0000-0000-00007B000000}"/>
    <cellStyle name="Unprot" xfId="120" xr:uid="{00000000-0005-0000-0000-00007C000000}"/>
    <cellStyle name="Unprot$" xfId="121" xr:uid="{00000000-0005-0000-0000-00007D000000}"/>
    <cellStyle name="Unprotect" xfId="122" xr:uid="{00000000-0005-0000-0000-00007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3F3F3"/>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CECEC"/>
      <rgbColor rgb="003B5E91"/>
      <rgbColor rgb="00333333"/>
    </indexedColors>
    <mruColors>
      <color rgb="FF084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xdr:row>
      <xdr:rowOff>76200</xdr:rowOff>
    </xdr:from>
    <xdr:to>
      <xdr:col>2</xdr:col>
      <xdr:colOff>2901315</xdr:colOff>
      <xdr:row>4</xdr:row>
      <xdr:rowOff>3129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1725" y="238125"/>
          <a:ext cx="2415540" cy="412704"/>
        </a:xfrm>
        <a:prstGeom prst="rect">
          <a:avLst/>
        </a:prstGeom>
      </xdr:spPr>
    </xdr:pic>
    <xdr:clientData/>
  </xdr:twoCellAnchor>
  <xdr:twoCellAnchor>
    <xdr:from>
      <xdr:col>1</xdr:col>
      <xdr:colOff>38100</xdr:colOff>
      <xdr:row>26</xdr:row>
      <xdr:rowOff>38100</xdr:rowOff>
    </xdr:from>
    <xdr:to>
      <xdr:col>3</xdr:col>
      <xdr:colOff>590550</xdr:colOff>
      <xdr:row>27</xdr:row>
      <xdr:rowOff>133350</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647700" y="4562475"/>
          <a:ext cx="5972175" cy="25717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xdr:from>
      <xdr:col>1</xdr:col>
      <xdr:colOff>0</xdr:colOff>
      <xdr:row>5</xdr:row>
      <xdr:rowOff>0</xdr:rowOff>
    </xdr:from>
    <xdr:to>
      <xdr:col>3</xdr:col>
      <xdr:colOff>552450</xdr:colOff>
      <xdr:row>6</xdr:row>
      <xdr:rowOff>95250</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609600" y="809625"/>
          <a:ext cx="5972175" cy="25717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FINANCE</a:t>
          </a:r>
          <a:r>
            <a:rPr lang="en-US" sz="1100" b="1" baseline="0"/>
            <a:t> QUOTE INPUTS</a:t>
          </a:r>
          <a:endParaRPr lang="en-US" sz="1100"/>
        </a:p>
      </xdr:txBody>
    </xdr:sp>
    <xdr:clientData/>
  </xdr:twoCellAnchor>
  <xdr:twoCellAnchor editAs="oneCell">
    <xdr:from>
      <xdr:col>2</xdr:col>
      <xdr:colOff>2828925</xdr:colOff>
      <xdr:row>29</xdr:row>
      <xdr:rowOff>34135</xdr:rowOff>
    </xdr:from>
    <xdr:to>
      <xdr:col>4</xdr:col>
      <xdr:colOff>38099</xdr:colOff>
      <xdr:row>31</xdr:row>
      <xdr:rowOff>66675</xdr:rowOff>
    </xdr:to>
    <xdr:pic>
      <xdr:nvPicPr>
        <xdr:cNvPr id="6" name="Picture 5">
          <a:extLst>
            <a:ext uri="{FF2B5EF4-FFF2-40B4-BE49-F238E27FC236}">
              <a16:creationId xmlns:a16="http://schemas.microsoft.com/office/drawing/2014/main" id="{6814AD44-7BBE-418E-3F3A-F42E886996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139535"/>
          <a:ext cx="1800224" cy="365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154780</xdr:colOff>
      <xdr:row>35</xdr:row>
      <xdr:rowOff>36955</xdr:rowOff>
    </xdr:from>
    <xdr:to>
      <xdr:col>6</xdr:col>
      <xdr:colOff>1083467</xdr:colOff>
      <xdr:row>38</xdr:row>
      <xdr:rowOff>133350</xdr:rowOff>
    </xdr:to>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22030" y="9571480"/>
          <a:ext cx="2043112" cy="515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34</xdr:row>
      <xdr:rowOff>47625</xdr:rowOff>
    </xdr:from>
    <xdr:to>
      <xdr:col>6</xdr:col>
      <xdr:colOff>1071562</xdr:colOff>
      <xdr:row>35</xdr:row>
      <xdr:rowOff>2380</xdr:rowOff>
    </xdr:to>
    <xdr:sp macro="" textlink="">
      <xdr:nvSpPr>
        <xdr:cNvPr id="3" name="Rounded Rectangle 2">
          <a:extLst>
            <a:ext uri="{FF2B5EF4-FFF2-40B4-BE49-F238E27FC236}">
              <a16:creationId xmlns:a16="http://schemas.microsoft.com/office/drawing/2014/main" id="{00000000-0008-0000-0100-000003000000}"/>
            </a:ext>
          </a:extLst>
        </xdr:cNvPr>
        <xdr:cNvSpPr/>
      </xdr:nvSpPr>
      <xdr:spPr>
        <a:xfrm>
          <a:off x="257175" y="9334500"/>
          <a:ext cx="6596062" cy="202405"/>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1062036</xdr:colOff>
      <xdr:row>2</xdr:row>
      <xdr:rowOff>111715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3886" y="390526"/>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4">
          <a:extLst>
            <a:ext uri="{FF2B5EF4-FFF2-40B4-BE49-F238E27FC236}">
              <a16:creationId xmlns:a16="http://schemas.microsoft.com/office/drawing/2014/main" id="{00000000-0008-0000-0100-000005000000}"/>
            </a:ext>
          </a:extLst>
        </xdr:cNvPr>
        <xdr:cNvSpPr/>
      </xdr:nvSpPr>
      <xdr:spPr>
        <a:xfrm>
          <a:off x="247649" y="4905375"/>
          <a:ext cx="6629401" cy="419100"/>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173830</xdr:colOff>
      <xdr:row>36</xdr:row>
      <xdr:rowOff>8380</xdr:rowOff>
    </xdr:from>
    <xdr:to>
      <xdr:col>6</xdr:col>
      <xdr:colOff>1102517</xdr:colOff>
      <xdr:row>39</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1080" y="9600055"/>
          <a:ext cx="2043112" cy="515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34</xdr:row>
      <xdr:rowOff>47625</xdr:rowOff>
    </xdr:from>
    <xdr:to>
      <xdr:col>6</xdr:col>
      <xdr:colOff>1071562</xdr:colOff>
      <xdr:row>35</xdr:row>
      <xdr:rowOff>2380</xdr:rowOff>
    </xdr:to>
    <xdr:sp macro="" textlink="">
      <xdr:nvSpPr>
        <xdr:cNvPr id="3" name="Rounded Rectangle 2">
          <a:extLst>
            <a:ext uri="{FF2B5EF4-FFF2-40B4-BE49-F238E27FC236}">
              <a16:creationId xmlns:a16="http://schemas.microsoft.com/office/drawing/2014/main" id="{00000000-0008-0000-0200-000003000000}"/>
            </a:ext>
          </a:extLst>
        </xdr:cNvPr>
        <xdr:cNvSpPr/>
      </xdr:nvSpPr>
      <xdr:spPr>
        <a:xfrm>
          <a:off x="257175" y="9334500"/>
          <a:ext cx="6596062" cy="202405"/>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1062036</xdr:colOff>
      <xdr:row>2</xdr:row>
      <xdr:rowOff>111715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3886" y="390526"/>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4">
          <a:extLst>
            <a:ext uri="{FF2B5EF4-FFF2-40B4-BE49-F238E27FC236}">
              <a16:creationId xmlns:a16="http://schemas.microsoft.com/office/drawing/2014/main" id="{00000000-0008-0000-0200-000005000000}"/>
            </a:ext>
          </a:extLst>
        </xdr:cNvPr>
        <xdr:cNvSpPr/>
      </xdr:nvSpPr>
      <xdr:spPr>
        <a:xfrm>
          <a:off x="247649" y="4905375"/>
          <a:ext cx="6629401" cy="419100"/>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41</xdr:row>
      <xdr:rowOff>47625</xdr:rowOff>
    </xdr:from>
    <xdr:to>
      <xdr:col>6</xdr:col>
      <xdr:colOff>1071562</xdr:colOff>
      <xdr:row>42</xdr:row>
      <xdr:rowOff>2380</xdr:rowOff>
    </xdr:to>
    <xdr:sp macro="" textlink="">
      <xdr:nvSpPr>
        <xdr:cNvPr id="3" name="Rounded Rectangle 3">
          <a:extLst>
            <a:ext uri="{FF2B5EF4-FFF2-40B4-BE49-F238E27FC236}">
              <a16:creationId xmlns:a16="http://schemas.microsoft.com/office/drawing/2014/main" id="{55CD3165-9DC1-42B4-BD7F-F134C40AB689}"/>
            </a:ext>
          </a:extLst>
        </xdr:cNvPr>
        <xdr:cNvSpPr/>
      </xdr:nvSpPr>
      <xdr:spPr>
        <a:xfrm>
          <a:off x="257175" y="9610725"/>
          <a:ext cx="6596062" cy="20240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9526</xdr:rowOff>
    </xdr:from>
    <xdr:to>
      <xdr:col>6</xdr:col>
      <xdr:colOff>1063941</xdr:colOff>
      <xdr:row>2</xdr:row>
      <xdr:rowOff>117430</xdr:rowOff>
    </xdr:to>
    <xdr:pic>
      <xdr:nvPicPr>
        <xdr:cNvPr id="4" name="Picture 3">
          <a:extLst>
            <a:ext uri="{FF2B5EF4-FFF2-40B4-BE49-F238E27FC236}">
              <a16:creationId xmlns:a16="http://schemas.microsoft.com/office/drawing/2014/main" id="{0D5367EA-A1C6-4D8B-A0C3-C8D4C98629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3886" y="342901"/>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8">
          <a:extLst>
            <a:ext uri="{FF2B5EF4-FFF2-40B4-BE49-F238E27FC236}">
              <a16:creationId xmlns:a16="http://schemas.microsoft.com/office/drawing/2014/main" id="{7F69F770-EFF4-49D2-A300-CF1236477CD0}"/>
            </a:ext>
          </a:extLst>
        </xdr:cNvPr>
        <xdr:cNvSpPr/>
      </xdr:nvSpPr>
      <xdr:spPr>
        <a:xfrm>
          <a:off x="247649" y="4905375"/>
          <a:ext cx="6629401" cy="419100"/>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twoCellAnchor editAs="oneCell">
    <xdr:from>
      <xdr:col>5</xdr:col>
      <xdr:colOff>390525</xdr:colOff>
      <xdr:row>43</xdr:row>
      <xdr:rowOff>95250</xdr:rowOff>
    </xdr:from>
    <xdr:to>
      <xdr:col>6</xdr:col>
      <xdr:colOff>1076324</xdr:colOff>
      <xdr:row>45</xdr:row>
      <xdr:rowOff>99215</xdr:rowOff>
    </xdr:to>
    <xdr:pic>
      <xdr:nvPicPr>
        <xdr:cNvPr id="6" name="Picture 5">
          <a:extLst>
            <a:ext uri="{FF2B5EF4-FFF2-40B4-BE49-F238E27FC236}">
              <a16:creationId xmlns:a16="http://schemas.microsoft.com/office/drawing/2014/main" id="{16517E9E-BC34-4622-9AC3-42E3E6BD8B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48275" y="8801100"/>
          <a:ext cx="1800224" cy="365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41</xdr:row>
      <xdr:rowOff>19050</xdr:rowOff>
    </xdr:from>
    <xdr:to>
      <xdr:col>6</xdr:col>
      <xdr:colOff>1071562</xdr:colOff>
      <xdr:row>41</xdr:row>
      <xdr:rowOff>221455</xdr:rowOff>
    </xdr:to>
    <xdr:sp macro="" textlink="">
      <xdr:nvSpPr>
        <xdr:cNvPr id="4" name="Rounded Rectangle 3">
          <a:extLst>
            <a:ext uri="{FF2B5EF4-FFF2-40B4-BE49-F238E27FC236}">
              <a16:creationId xmlns:a16="http://schemas.microsoft.com/office/drawing/2014/main" id="{00000000-0008-0000-0300-000004000000}"/>
            </a:ext>
          </a:extLst>
        </xdr:cNvPr>
        <xdr:cNvSpPr/>
      </xdr:nvSpPr>
      <xdr:spPr>
        <a:xfrm>
          <a:off x="257175" y="9582150"/>
          <a:ext cx="6596062" cy="20240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9526</xdr:rowOff>
    </xdr:from>
    <xdr:to>
      <xdr:col>6</xdr:col>
      <xdr:colOff>1063941</xdr:colOff>
      <xdr:row>2</xdr:row>
      <xdr:rowOff>71710</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3886" y="342901"/>
          <a:ext cx="2409825" cy="416514"/>
        </a:xfrm>
        <a:prstGeom prst="rect">
          <a:avLst/>
        </a:prstGeom>
      </xdr:spPr>
    </xdr:pic>
    <xdr:clientData/>
  </xdr:twoCellAnchor>
  <xdr:twoCellAnchor>
    <xdr:from>
      <xdr:col>1</xdr:col>
      <xdr:colOff>38099</xdr:colOff>
      <xdr:row>16</xdr:row>
      <xdr:rowOff>514350</xdr:rowOff>
    </xdr:from>
    <xdr:to>
      <xdr:col>6</xdr:col>
      <xdr:colOff>1095375</xdr:colOff>
      <xdr:row>18</xdr:row>
      <xdr:rowOff>95250</xdr:rowOff>
    </xdr:to>
    <xdr:sp macro="" textlink="">
      <xdr:nvSpPr>
        <xdr:cNvPr id="9" name="Rounded Rectangle 8">
          <a:extLst>
            <a:ext uri="{FF2B5EF4-FFF2-40B4-BE49-F238E27FC236}">
              <a16:creationId xmlns:a16="http://schemas.microsoft.com/office/drawing/2014/main" id="{00000000-0008-0000-0300-000009000000}"/>
            </a:ext>
          </a:extLst>
        </xdr:cNvPr>
        <xdr:cNvSpPr/>
      </xdr:nvSpPr>
      <xdr:spPr>
        <a:xfrm>
          <a:off x="247649" y="4886325"/>
          <a:ext cx="6629401" cy="419100"/>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twoCellAnchor editAs="oneCell">
    <xdr:from>
      <xdr:col>5</xdr:col>
      <xdr:colOff>333375</xdr:colOff>
      <xdr:row>43</xdr:row>
      <xdr:rowOff>38100</xdr:rowOff>
    </xdr:from>
    <xdr:to>
      <xdr:col>6</xdr:col>
      <xdr:colOff>1019174</xdr:colOff>
      <xdr:row>45</xdr:row>
      <xdr:rowOff>32540</xdr:rowOff>
    </xdr:to>
    <xdr:pic>
      <xdr:nvPicPr>
        <xdr:cNvPr id="3" name="Picture 2">
          <a:extLst>
            <a:ext uri="{FF2B5EF4-FFF2-40B4-BE49-F238E27FC236}">
              <a16:creationId xmlns:a16="http://schemas.microsoft.com/office/drawing/2014/main" id="{736CECD9-FE3F-471E-B889-634BA8ACD8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48275" y="10020300"/>
          <a:ext cx="1800224" cy="365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128221</xdr:colOff>
      <xdr:row>0</xdr:row>
      <xdr:rowOff>227135</xdr:rowOff>
    </xdr:from>
    <xdr:to>
      <xdr:col>13</xdr:col>
      <xdr:colOff>197617</xdr:colOff>
      <xdr:row>1</xdr:row>
      <xdr:rowOff>260106</xdr:rowOff>
    </xdr:to>
    <xdr:sp macro="" textlink="">
      <xdr:nvSpPr>
        <xdr:cNvPr id="2" name="Text Box 1">
          <a:extLst>
            <a:ext uri="{FF2B5EF4-FFF2-40B4-BE49-F238E27FC236}">
              <a16:creationId xmlns:a16="http://schemas.microsoft.com/office/drawing/2014/main" id="{5E6AEBB2-8569-4B69-9688-0AFB41B13BC8}"/>
            </a:ext>
          </a:extLst>
        </xdr:cNvPr>
        <xdr:cNvSpPr txBox="1">
          <a:spLocks noChangeArrowheads="1"/>
        </xdr:cNvSpPr>
      </xdr:nvSpPr>
      <xdr:spPr bwMode="auto">
        <a:xfrm>
          <a:off x="2042746" y="227135"/>
          <a:ext cx="2355396" cy="59494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US" sz="1200" b="1" i="0" strike="noStrike">
              <a:solidFill>
                <a:srgbClr val="000000"/>
              </a:solidFill>
              <a:latin typeface="Arial"/>
              <a:ea typeface="Arial"/>
              <a:cs typeface="Arial"/>
            </a:rPr>
            <a:t>AGRICULTURE</a:t>
          </a:r>
        </a:p>
        <a:p>
          <a:pPr algn="ctr" rtl="0">
            <a:defRPr sz="1000"/>
          </a:pPr>
          <a:r>
            <a:rPr lang="en-US" sz="1200" b="1" i="0" strike="noStrike">
              <a:solidFill>
                <a:srgbClr val="000000"/>
              </a:solidFill>
              <a:latin typeface="Arial"/>
              <a:ea typeface="Arial"/>
              <a:cs typeface="Arial"/>
            </a:rPr>
            <a:t>CREDIT APPLICATION</a:t>
          </a:r>
          <a:endParaRPr lang="en-US" sz="1400" b="1" i="0" strike="noStrike">
            <a:solidFill>
              <a:srgbClr val="000000"/>
            </a:solidFill>
            <a:latin typeface="Arial"/>
            <a:ea typeface="Arial"/>
            <a:cs typeface="Arial"/>
          </a:endParaRPr>
        </a:p>
        <a:p>
          <a:pPr algn="ctr" rtl="0">
            <a:defRPr sz="1000"/>
          </a:pPr>
          <a:r>
            <a:rPr lang="en-US" sz="900" b="1" i="0" strike="noStrike">
              <a:solidFill>
                <a:srgbClr val="000000"/>
              </a:solidFill>
              <a:latin typeface="Arial"/>
              <a:ea typeface="Arial"/>
              <a:cs typeface="Arial"/>
            </a:rPr>
            <a:t>GreatAmerica Financial Services Corp.</a:t>
          </a:r>
          <a:endParaRPr lang="en-US" sz="900" b="0" i="0" strike="noStrike">
            <a:solidFill>
              <a:srgbClr val="000000"/>
            </a:solidFill>
            <a:latin typeface="Arial"/>
            <a:ea typeface="Arial"/>
            <a:cs typeface="Arial"/>
          </a:endParaRPr>
        </a:p>
      </xdr:txBody>
    </xdr:sp>
    <xdr:clientData/>
  </xdr:twoCellAnchor>
  <xdr:twoCellAnchor>
    <xdr:from>
      <xdr:col>1</xdr:col>
      <xdr:colOff>57150</xdr:colOff>
      <xdr:row>45</xdr:row>
      <xdr:rowOff>47625</xdr:rowOff>
    </xdr:from>
    <xdr:to>
      <xdr:col>17</xdr:col>
      <xdr:colOff>762000</xdr:colOff>
      <xdr:row>48</xdr:row>
      <xdr:rowOff>80596</xdr:rowOff>
    </xdr:to>
    <xdr:sp macro="" textlink="">
      <xdr:nvSpPr>
        <xdr:cNvPr id="3" name="Text Box 2">
          <a:extLst>
            <a:ext uri="{FF2B5EF4-FFF2-40B4-BE49-F238E27FC236}">
              <a16:creationId xmlns:a16="http://schemas.microsoft.com/office/drawing/2014/main" id="{AE1B4A77-ACCA-4173-8B17-88A0202F6BB2}"/>
            </a:ext>
          </a:extLst>
        </xdr:cNvPr>
        <xdr:cNvSpPr txBox="1">
          <a:spLocks noChangeArrowheads="1"/>
        </xdr:cNvSpPr>
      </xdr:nvSpPr>
      <xdr:spPr bwMode="auto">
        <a:xfrm>
          <a:off x="219075" y="8572500"/>
          <a:ext cx="6429375" cy="652096"/>
        </a:xfrm>
        <a:prstGeom prst="rect">
          <a:avLst/>
        </a:prstGeom>
        <a:solidFill>
          <a:srgbClr val="FFFFFF"/>
        </a:solidFill>
        <a:ln w="9525">
          <a:noFill/>
          <a:miter lim="800000"/>
          <a:headEnd/>
          <a:tailEnd/>
        </a:ln>
      </xdr:spPr>
      <xdr:txBody>
        <a:bodyPr vertOverflow="clip" wrap="square" lIns="27432" tIns="18288" rIns="0" bIns="0" anchor="t" upright="1"/>
        <a:lstStyle/>
        <a:p>
          <a:r>
            <a:rPr lang="en-US" sz="600">
              <a:latin typeface="+mn-lt"/>
              <a:ea typeface="+mn-ea"/>
              <a:cs typeface="+mn-cs"/>
            </a:rPr>
            <a:t>DISCLOSURE OF RIGHT TO REQUEST SPECIFIC REASONS FOR CREDIT DENIAL GIVEN AT TIME OF APPLICATION. If your application for business credit is denied, you have the right to a written statement of the specific reasons for the denial. To obtain the statement, please contact GreatAmerica Financial Services</a:t>
          </a:r>
          <a:r>
            <a:rPr lang="en-US" sz="600" baseline="0">
              <a:latin typeface="+mn-lt"/>
              <a:ea typeface="+mn-ea"/>
              <a:cs typeface="+mn-cs"/>
            </a:rPr>
            <a:t> Corp.</a:t>
          </a:r>
          <a:r>
            <a:rPr lang="en-US" sz="600">
              <a:latin typeface="+mn-lt"/>
              <a:ea typeface="+mn-ea"/>
              <a:cs typeface="+mn-cs"/>
            </a:rPr>
            <a:t>, 625 1st St SE, Cedar Rapids, Iowa 52401 (319-365-8000) within 60 days from the date you are notified of our decision. We will send you a written statement of reasons for the denial within 30 days of receiving your request for the statement. The Federal Equal Credit Opportunity Act prohibits creditors from discriminating against credit applicants on the basis of race, color, religion, national origin, sex, marital status, age (provided the applicant has the capacity to enter into a binding contract); because all or part of the applicant’s income derives from any public assistance program; or because the applicant has in good faith exercised any right under the Consumer Credit Protection Act.  The federal agency that administers compliance with this law concerning this creditor is the Federal Trade Commission, Equal Credit Opportunity, Washington, D.C. 20580.</a:t>
          </a:r>
        </a:p>
      </xdr:txBody>
    </xdr:sp>
    <xdr:clientData/>
  </xdr:twoCellAnchor>
  <xdr:twoCellAnchor editAs="oneCell">
    <xdr:from>
      <xdr:col>14</xdr:col>
      <xdr:colOff>344366</xdr:colOff>
      <xdr:row>0</xdr:row>
      <xdr:rowOff>51288</xdr:rowOff>
    </xdr:from>
    <xdr:to>
      <xdr:col>17</xdr:col>
      <xdr:colOff>735830</xdr:colOff>
      <xdr:row>0</xdr:row>
      <xdr:rowOff>344365</xdr:rowOff>
    </xdr:to>
    <xdr:pic>
      <xdr:nvPicPr>
        <xdr:cNvPr id="4" name="Picture 3">
          <a:extLst>
            <a:ext uri="{FF2B5EF4-FFF2-40B4-BE49-F238E27FC236}">
              <a16:creationId xmlns:a16="http://schemas.microsoft.com/office/drawing/2014/main" id="{5AD9CD6F-AE2B-42A3-BC98-464A5A40C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5891" y="51288"/>
          <a:ext cx="1696389" cy="293077"/>
        </a:xfrm>
        <a:prstGeom prst="rect">
          <a:avLst/>
        </a:prstGeom>
      </xdr:spPr>
    </xdr:pic>
    <xdr:clientData/>
  </xdr:twoCellAnchor>
  <xdr:twoCellAnchor>
    <xdr:from>
      <xdr:col>1</xdr:col>
      <xdr:colOff>21982</xdr:colOff>
      <xdr:row>0</xdr:row>
      <xdr:rowOff>14654</xdr:rowOff>
    </xdr:from>
    <xdr:to>
      <xdr:col>8</xdr:col>
      <xdr:colOff>230588</xdr:colOff>
      <xdr:row>1</xdr:row>
      <xdr:rowOff>47625</xdr:rowOff>
    </xdr:to>
    <xdr:sp macro="" textlink="">
      <xdr:nvSpPr>
        <xdr:cNvPr id="5" name="Text Box 1">
          <a:extLst>
            <a:ext uri="{FF2B5EF4-FFF2-40B4-BE49-F238E27FC236}">
              <a16:creationId xmlns:a16="http://schemas.microsoft.com/office/drawing/2014/main" id="{114D5D8E-0A5E-45D8-99C7-A91C8DBC1F4D}"/>
            </a:ext>
          </a:extLst>
        </xdr:cNvPr>
        <xdr:cNvSpPr txBox="1">
          <a:spLocks noChangeArrowheads="1"/>
        </xdr:cNvSpPr>
      </xdr:nvSpPr>
      <xdr:spPr bwMode="auto">
        <a:xfrm>
          <a:off x="183907" y="14654"/>
          <a:ext cx="2342206" cy="594946"/>
        </a:xfrm>
        <a:prstGeom prst="rect">
          <a:avLst/>
        </a:prstGeom>
        <a:noFill/>
        <a:ln w="9525">
          <a:noFill/>
          <a:miter lim="800000"/>
          <a:headEnd/>
          <a:tailEnd/>
        </a:ln>
      </xdr:spPr>
      <xdr:txBody>
        <a:bodyPr vertOverflow="clip" wrap="square" lIns="36576" tIns="27432" rIns="36576"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1" i="0">
              <a:effectLst/>
              <a:latin typeface="+mn-lt"/>
              <a:ea typeface="+mn-ea"/>
              <a:cs typeface="+mn-cs"/>
            </a:rPr>
            <a:t>EMAIL:</a:t>
          </a:r>
          <a:r>
            <a:rPr lang="en-US" sz="900" b="0" i="0">
              <a:effectLst/>
              <a:latin typeface="+mn-lt"/>
              <a:ea typeface="+mn-ea"/>
              <a:cs typeface="+mn-cs"/>
            </a:rPr>
            <a:t> financesupport@accountservicing.com</a:t>
          </a:r>
          <a:endParaRPr lang="en-US" sz="900">
            <a:effectLst/>
            <a:latin typeface="+mn-lt"/>
          </a:endParaRPr>
        </a:p>
        <a:p>
          <a:pPr algn="l" rtl="0">
            <a:defRPr sz="1000"/>
          </a:pPr>
          <a:r>
            <a:rPr lang="en-US" sz="900" b="1" i="0" strike="noStrike">
              <a:solidFill>
                <a:srgbClr val="000000"/>
              </a:solidFill>
              <a:latin typeface="+mn-lt"/>
              <a:ea typeface="Arial"/>
              <a:cs typeface="Arial"/>
            </a:rPr>
            <a:t>PHONE</a:t>
          </a:r>
          <a:r>
            <a:rPr lang="en-US" sz="900" b="0" i="0" strike="noStrike">
              <a:solidFill>
                <a:srgbClr val="000000"/>
              </a:solidFill>
              <a:latin typeface="+mn-lt"/>
              <a:ea typeface="Arial"/>
              <a:cs typeface="Arial"/>
            </a:rPr>
            <a:t>: 866-288-9957</a:t>
          </a:r>
        </a:p>
        <a:p>
          <a:pPr algn="l" rtl="0">
            <a:defRPr sz="1000"/>
          </a:pPr>
          <a:r>
            <a:rPr lang="en-US" sz="900" b="1" i="0" strike="noStrike">
              <a:solidFill>
                <a:srgbClr val="000000"/>
              </a:solidFill>
              <a:latin typeface="+mn-lt"/>
              <a:ea typeface="Arial"/>
              <a:cs typeface="Arial"/>
            </a:rPr>
            <a:t>FAX</a:t>
          </a:r>
          <a:r>
            <a:rPr lang="en-US" sz="900" b="0" i="0" strike="noStrike">
              <a:solidFill>
                <a:srgbClr val="000000"/>
              </a:solidFill>
              <a:latin typeface="+mn-lt"/>
              <a:ea typeface="Arial"/>
              <a:cs typeface="Arial"/>
            </a:rPr>
            <a:t>: 855-636-9493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inancesupport@accountservicing.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mgcredit@greatamerica.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mgcredit@greatamerica.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financesupport@accountservicing.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M51"/>
  <sheetViews>
    <sheetView showGridLines="0" showRowColHeaders="0" tabSelected="1" workbookViewId="0">
      <selection activeCell="C25" sqref="C25"/>
    </sheetView>
  </sheetViews>
  <sheetFormatPr defaultColWidth="0" defaultRowHeight="13.2" zeroHeight="1"/>
  <cols>
    <col min="1" max="1" width="6.6640625" customWidth="1"/>
    <col min="2" max="2" width="21.5546875" customWidth="1"/>
    <col min="3" max="3" width="59.6640625" customWidth="1"/>
    <col min="4" max="4" width="9.109375" customWidth="1"/>
    <col min="5" max="5" width="6.6640625" customWidth="1"/>
    <col min="6" max="6" width="9.109375" style="192" customWidth="1"/>
    <col min="7" max="13" width="9.109375" customWidth="1"/>
    <col min="14" max="16384" width="9.109375" hidden="1"/>
  </cols>
  <sheetData>
    <row r="1" spans="2:12"/>
    <row r="2" spans="2:12"/>
    <row r="3" spans="2:12"/>
    <row r="4" spans="2:12"/>
    <row r="5" spans="2:12" ht="20.399999999999999">
      <c r="G5" s="207" t="s">
        <v>0</v>
      </c>
      <c r="H5" s="207"/>
      <c r="I5" s="207"/>
      <c r="J5" s="207"/>
      <c r="K5" s="207"/>
      <c r="L5" s="207"/>
    </row>
    <row r="6" spans="2:12">
      <c r="G6" s="208" t="s">
        <v>1</v>
      </c>
      <c r="H6" s="208"/>
      <c r="I6" s="208"/>
      <c r="J6" s="208"/>
      <c r="K6" s="208"/>
      <c r="L6" s="208"/>
    </row>
    <row r="7" spans="2:12"/>
    <row r="8" spans="2:12" ht="17.399999999999999">
      <c r="B8" s="14" t="s">
        <v>2</v>
      </c>
    </row>
    <row r="9" spans="2:12" ht="15.6">
      <c r="B9" s="15"/>
      <c r="G9" s="209" t="s">
        <v>3</v>
      </c>
      <c r="H9" s="209"/>
      <c r="I9" s="209"/>
      <c r="J9" s="209"/>
      <c r="K9" s="209"/>
      <c r="L9" s="209"/>
    </row>
    <row r="10" spans="2:12">
      <c r="B10" s="77" t="s">
        <v>4</v>
      </c>
      <c r="C10" s="67" t="s">
        <v>4</v>
      </c>
    </row>
    <row r="11" spans="2:12">
      <c r="B11" s="77" t="s">
        <v>5</v>
      </c>
      <c r="C11" s="67" t="s">
        <v>5</v>
      </c>
      <c r="G11" s="203" t="s">
        <v>6</v>
      </c>
    </row>
    <row r="12" spans="2:12">
      <c r="B12" s="77" t="s">
        <v>7</v>
      </c>
      <c r="C12" s="67" t="s">
        <v>7</v>
      </c>
    </row>
    <row r="13" spans="2:12">
      <c r="G13" s="209" t="s">
        <v>8</v>
      </c>
      <c r="H13" s="209"/>
      <c r="I13" s="209"/>
      <c r="J13" s="209"/>
      <c r="K13" s="205">
        <v>0</v>
      </c>
    </row>
    <row r="14" spans="2:12" ht="17.399999999999999">
      <c r="B14" s="14" t="s">
        <v>9</v>
      </c>
    </row>
    <row r="15" spans="2:12" ht="15.6">
      <c r="B15" s="15"/>
    </row>
    <row r="16" spans="2:12">
      <c r="B16" s="77" t="s">
        <v>10</v>
      </c>
      <c r="C16" s="66" t="s">
        <v>10</v>
      </c>
    </row>
    <row r="17" spans="2:11">
      <c r="B17" s="77" t="s">
        <v>11</v>
      </c>
      <c r="C17" s="66" t="s">
        <v>11</v>
      </c>
      <c r="G17" s="203" t="s">
        <v>12</v>
      </c>
    </row>
    <row r="18" spans="2:11">
      <c r="B18" s="77" t="s">
        <v>13</v>
      </c>
      <c r="C18" s="66" t="s">
        <v>13</v>
      </c>
    </row>
    <row r="19" spans="2:11">
      <c r="B19" s="77" t="s">
        <v>14</v>
      </c>
      <c r="C19" s="66" t="s">
        <v>14</v>
      </c>
      <c r="G19" s="209" t="s">
        <v>15</v>
      </c>
      <c r="H19" s="209"/>
      <c r="I19" s="209"/>
      <c r="J19" s="209"/>
      <c r="K19" s="204">
        <f>+$K$13*$C$25</f>
        <v>0</v>
      </c>
    </row>
    <row r="20" spans="2:11">
      <c r="B20" s="77" t="s">
        <v>16</v>
      </c>
      <c r="C20" s="66" t="s">
        <v>16</v>
      </c>
    </row>
    <row r="21" spans="2:11"/>
    <row r="22" spans="2:11" ht="17.399999999999999">
      <c r="B22" s="14" t="s">
        <v>17</v>
      </c>
    </row>
    <row r="23" spans="2:11" ht="15.6">
      <c r="B23" s="15"/>
    </row>
    <row r="24" spans="2:11">
      <c r="B24" s="77" t="s">
        <v>18</v>
      </c>
      <c r="C24" s="67" t="s">
        <v>18</v>
      </c>
    </row>
    <row r="25" spans="2:11">
      <c r="B25" s="77" t="s">
        <v>19</v>
      </c>
      <c r="C25" s="68">
        <v>160000</v>
      </c>
    </row>
    <row r="26" spans="2:11"/>
    <row r="27" spans="2:11"/>
    <row r="28" spans="2:11"/>
    <row r="29" spans="2:11"/>
    <row r="30" spans="2:11" ht="13.5" customHeight="1">
      <c r="B30" s="45" t="s">
        <v>20</v>
      </c>
    </row>
    <row r="31" spans="2:11" ht="12.75" customHeight="1">
      <c r="B31" s="45" t="s">
        <v>21</v>
      </c>
    </row>
    <row r="32" spans="2:11">
      <c r="B32" s="44" t="s">
        <v>22</v>
      </c>
    </row>
    <row r="33" spans="2:5"/>
    <row r="34" spans="2:5" hidden="1">
      <c r="B34" s="33"/>
      <c r="C34" s="33"/>
      <c r="D34" s="33"/>
      <c r="E34" s="33"/>
    </row>
    <row r="35" spans="2:5" hidden="1">
      <c r="B35" s="33"/>
      <c r="C35" s="33"/>
      <c r="D35" s="33"/>
      <c r="E35" s="33"/>
    </row>
    <row r="36" spans="2:5" hidden="1">
      <c r="B36" s="33"/>
      <c r="C36" s="33"/>
      <c r="D36" s="33"/>
      <c r="E36" s="33"/>
    </row>
    <row r="37" spans="2:5" hidden="1">
      <c r="B37" s="33"/>
      <c r="C37" s="33"/>
      <c r="D37" s="33"/>
      <c r="E37" s="33"/>
    </row>
    <row r="38" spans="2:5" hidden="1">
      <c r="B38" s="33"/>
      <c r="C38" s="33"/>
      <c r="D38" s="33"/>
      <c r="E38" s="33"/>
    </row>
    <row r="39" spans="2:5" ht="52.5" hidden="1" customHeight="1">
      <c r="B39" s="33"/>
      <c r="C39" s="33"/>
      <c r="D39" s="33"/>
      <c r="E39" s="33"/>
    </row>
    <row r="40" spans="2:5" hidden="1">
      <c r="B40" s="33"/>
      <c r="C40" s="33"/>
      <c r="D40" s="33"/>
      <c r="E40" s="33"/>
    </row>
    <row r="41" spans="2:5" hidden="1">
      <c r="B41" s="33"/>
      <c r="C41" s="33"/>
      <c r="D41" s="33"/>
      <c r="E41" s="33"/>
    </row>
    <row r="42" spans="2:5" hidden="1">
      <c r="B42" s="33"/>
      <c r="C42" s="33"/>
      <c r="D42" s="33"/>
      <c r="E42" s="33"/>
    </row>
    <row r="43" spans="2:5" hidden="1">
      <c r="B43" s="33"/>
      <c r="C43" s="33"/>
      <c r="D43" s="33"/>
      <c r="E43" s="33"/>
    </row>
    <row r="44" spans="2:5" hidden="1">
      <c r="B44" s="33"/>
      <c r="C44" s="33"/>
      <c r="D44" s="33"/>
      <c r="E44" s="33"/>
    </row>
    <row r="45" spans="2:5" hidden="1">
      <c r="B45" s="33"/>
      <c r="C45" s="33"/>
      <c r="D45" s="33"/>
      <c r="E45" s="33"/>
    </row>
    <row r="46" spans="2:5" hidden="1">
      <c r="B46" s="33"/>
      <c r="C46" s="33"/>
      <c r="D46" s="33"/>
      <c r="E46" s="33"/>
    </row>
    <row r="47" spans="2:5" hidden="1">
      <c r="B47" s="33"/>
      <c r="C47" s="33"/>
      <c r="D47" s="33"/>
      <c r="E47" s="33"/>
    </row>
    <row r="48" spans="2:5" hidden="1">
      <c r="B48" s="33"/>
      <c r="C48" s="33"/>
      <c r="D48" s="33"/>
      <c r="E48" s="33"/>
    </row>
    <row r="49" spans="2:5" hidden="1">
      <c r="B49" s="33"/>
      <c r="C49" s="33"/>
      <c r="D49" s="33"/>
      <c r="E49" s="33"/>
    </row>
    <row r="50" spans="2:5" hidden="1">
      <c r="B50" s="33"/>
      <c r="C50" s="33"/>
      <c r="D50" s="33"/>
      <c r="E50" s="33"/>
    </row>
    <row r="51" spans="2:5" hidden="1">
      <c r="B51" s="33"/>
      <c r="C51" s="33"/>
      <c r="D51" s="33"/>
      <c r="E51" s="33"/>
    </row>
  </sheetData>
  <sheetProtection algorithmName="SHA-512" hashValue="9TR9okRfG+GaxQFz4WhZv44aY3bTxAqQHDRbaWUeBJuObBCfOOVxvqVKo+mp4pHlaN3VfAW8ASzgetZqGrjxJA==" saltValue="23T4/mOeyK6QSy3ott/Ohg==" spinCount="100000" sheet="1" selectLockedCells="1"/>
  <mergeCells count="5">
    <mergeCell ref="G5:L5"/>
    <mergeCell ref="G6:L6"/>
    <mergeCell ref="G9:L9"/>
    <mergeCell ref="G13:J13"/>
    <mergeCell ref="G19:J19"/>
  </mergeCells>
  <hyperlinks>
    <hyperlink ref="B32" r:id="rId1" xr:uid="{C54AFBCB-EAD0-4ACC-9291-2E56EEAE3821}"/>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showInputMessage="1" showErrorMessage="1" xr:uid="{EEE5E427-2280-4738-8F92-3336E28ABF54}">
          <x14:formula1>
            <xm:f>Rates!$D$9:$D$25</xm:f>
          </x14:formula1>
          <xm:sqref>K13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IU114"/>
  <sheetViews>
    <sheetView showGridLines="0" showRowColHeaders="0" topLeftCell="A4" zoomScaleNormal="100" zoomScaleSheetLayoutView="80" workbookViewId="0">
      <selection activeCell="G29" sqref="G29"/>
    </sheetView>
  </sheetViews>
  <sheetFormatPr defaultColWidth="0" defaultRowHeight="12.75" customHeight="1" zeroHeight="1"/>
  <cols>
    <col min="1" max="1" width="3.109375" style="33" customWidth="1"/>
    <col min="2"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16" t="s">
        <v>23</v>
      </c>
      <c r="C2" s="216"/>
      <c r="D2" s="216"/>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2</v>
      </c>
      <c r="C4" s="15"/>
      <c r="D4" s="15"/>
      <c r="E4" s="14" t="s">
        <v>24</v>
      </c>
      <c r="F4" s="16"/>
      <c r="H4" s="17"/>
    </row>
    <row r="5" spans="1:30" ht="7.5" customHeight="1">
      <c r="A5" s="11"/>
      <c r="B5" s="15"/>
      <c r="C5" s="15"/>
      <c r="D5" s="15"/>
      <c r="E5" s="15"/>
      <c r="F5" s="16"/>
      <c r="H5" s="17"/>
    </row>
    <row r="6" spans="1:30" s="35" customFormat="1" ht="1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1.4">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1.4">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25</v>
      </c>
      <c r="C12" s="15"/>
      <c r="D12" s="17"/>
      <c r="E12" s="14" t="s">
        <v>26</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37" t="str">
        <f>+Inputs!C24</f>
        <v>Equipment Description</v>
      </c>
      <c r="C14" s="37"/>
      <c r="D14" s="37"/>
      <c r="E14" s="217">
        <f>+Inputs!C25</f>
        <v>160000</v>
      </c>
      <c r="F14" s="217"/>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18" t="s">
        <v>27</v>
      </c>
      <c r="C16" s="219"/>
      <c r="D16" s="219"/>
      <c r="E16" s="219"/>
      <c r="F16" s="219"/>
      <c r="G16" s="220"/>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42"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21" t="s">
        <v>28</v>
      </c>
      <c r="C20" s="221"/>
      <c r="D20" s="222" t="s">
        <v>29</v>
      </c>
      <c r="E20" s="222"/>
      <c r="F20" s="222" t="s">
        <v>30</v>
      </c>
      <c r="G20" s="222"/>
      <c r="H20" s="25"/>
    </row>
    <row r="21" spans="1:255" ht="7.5" customHeight="1">
      <c r="A21" s="11"/>
      <c r="B21"/>
      <c r="C21"/>
      <c r="D21"/>
      <c r="E21"/>
      <c r="F21"/>
      <c r="G21"/>
      <c r="H21" s="25"/>
    </row>
    <row r="22" spans="1:255" ht="28.5" customHeight="1">
      <c r="A22" s="11"/>
      <c r="B22" s="210" t="s">
        <v>31</v>
      </c>
      <c r="C22" s="211"/>
      <c r="D22" s="212">
        <v>2.9899999999999999E-2</v>
      </c>
      <c r="E22" s="212"/>
      <c r="F22" s="213">
        <f>+IF($E$14&lt;7500,"$10K Min.",$E$14*0.3485)</f>
        <v>55759.999999999993</v>
      </c>
      <c r="G22" s="214"/>
      <c r="H22" s="25"/>
    </row>
    <row r="23" spans="1:255" ht="9.75" customHeight="1">
      <c r="A23" s="11"/>
      <c r="B23" s="50"/>
      <c r="C23" s="51"/>
      <c r="D23" s="64"/>
      <c r="E23" s="65"/>
      <c r="F23" s="54"/>
      <c r="G23" s="55"/>
      <c r="H23" s="25"/>
    </row>
    <row r="24" spans="1:255" ht="7.5" customHeight="1">
      <c r="A24" s="11"/>
      <c r="C24" s="26"/>
      <c r="D24" s="27"/>
      <c r="E24" s="28"/>
      <c r="F24" s="29"/>
      <c r="G24" s="30"/>
      <c r="H24" s="25"/>
    </row>
    <row r="25" spans="1:255" ht="13.2">
      <c r="A25" s="11"/>
      <c r="B25" s="215" t="str">
        <f ca="1">"Quote Date: "&amp; TEXT(TODAY(),"MM/DD/YY")</f>
        <v>Quote Date: 06/11/26</v>
      </c>
      <c r="C25" s="215"/>
      <c r="D25" s="215"/>
      <c r="E25" s="215"/>
      <c r="F25" s="215"/>
      <c r="G25" s="215"/>
      <c r="H25" s="31"/>
      <c r="I25" s="43"/>
      <c r="J25" s="43"/>
      <c r="S25" s="43"/>
      <c r="T25" s="43"/>
      <c r="U25" s="43"/>
      <c r="V25" s="43"/>
      <c r="W25" s="43"/>
      <c r="X25" s="43"/>
      <c r="Y25" s="43"/>
      <c r="Z25" s="43"/>
      <c r="AA25" s="43"/>
      <c r="AB25" s="43"/>
      <c r="AC25" s="43"/>
      <c r="AD25" s="43"/>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row>
    <row r="26" spans="1:255" ht="12" customHeight="1">
      <c r="A26" s="11"/>
      <c r="B26" s="26"/>
      <c r="C26" s="11"/>
      <c r="D26" s="32"/>
      <c r="E26" s="11"/>
      <c r="F26" s="32"/>
      <c r="H26" s="31"/>
      <c r="I26" s="43"/>
      <c r="J26" s="43"/>
      <c r="S26" s="43"/>
      <c r="T26" s="43"/>
      <c r="U26" s="43"/>
      <c r="V26" s="43"/>
      <c r="W26" s="43"/>
      <c r="X26" s="43"/>
      <c r="Y26" s="43"/>
      <c r="Z26" s="43"/>
      <c r="AA26" s="43"/>
      <c r="AB26" s="43"/>
      <c r="AC26" s="43"/>
      <c r="AD26" s="43"/>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row>
    <row r="27" spans="1:255" ht="12" customHeight="1">
      <c r="A27" s="11"/>
      <c r="B27" s="69" t="s">
        <v>32</v>
      </c>
      <c r="C27" s="38"/>
      <c r="D27" s="38"/>
      <c r="E27" s="38"/>
      <c r="F27" s="38"/>
      <c r="G27" s="38"/>
      <c r="H27" s="31"/>
      <c r="I27" s="43"/>
      <c r="J27" s="43"/>
      <c r="S27" s="43"/>
      <c r="T27" s="43"/>
      <c r="U27" s="43"/>
      <c r="V27" s="43"/>
      <c r="W27" s="43"/>
      <c r="X27" s="43"/>
      <c r="Y27" s="43"/>
      <c r="Z27" s="43"/>
      <c r="AA27" s="43"/>
      <c r="AB27" s="43"/>
      <c r="AC27" s="43"/>
      <c r="AD27" s="43"/>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row>
    <row r="28" spans="1:255" ht="15" customHeight="1">
      <c r="A28" s="11"/>
      <c r="B28" s="70" t="s">
        <v>33</v>
      </c>
      <c r="C28" s="71"/>
      <c r="D28" s="71"/>
      <c r="E28" s="38"/>
      <c r="F28"/>
      <c r="G28" s="72" t="s">
        <v>34</v>
      </c>
      <c r="H28" s="25"/>
    </row>
    <row r="29" spans="1:255" ht="15" customHeight="1">
      <c r="A29" s="11"/>
      <c r="B29" s="73" t="s">
        <v>35</v>
      </c>
      <c r="C29" s="71"/>
      <c r="D29" s="71"/>
      <c r="E29" s="38"/>
      <c r="F29"/>
      <c r="G29" s="72" t="s">
        <v>36</v>
      </c>
      <c r="H29" s="25"/>
    </row>
    <row r="30" spans="1:255" s="38" customFormat="1" ht="15" customHeight="1">
      <c r="A30" s="11"/>
      <c r="B30" s="70" t="s">
        <v>37</v>
      </c>
      <c r="C30" s="74"/>
      <c r="D30" s="74"/>
      <c r="F30"/>
      <c r="G30" s="75" t="s">
        <v>38</v>
      </c>
      <c r="H30" s="25"/>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s="38" customFormat="1" ht="15" customHeight="1">
      <c r="A31" s="11"/>
      <c r="B31" s="76" t="s">
        <v>39</v>
      </c>
      <c r="C31" s="74"/>
      <c r="D31" s="74"/>
      <c r="F31"/>
      <c r="G31" s="72" t="s">
        <v>40</v>
      </c>
      <c r="H31" s="25"/>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s="38" customFormat="1" ht="15" customHeight="1">
      <c r="A32" s="11"/>
      <c r="B32" s="73" t="s">
        <v>41</v>
      </c>
      <c r="C32" s="74"/>
      <c r="D32" s="74"/>
      <c r="E32" s="74"/>
      <c r="H32" s="25"/>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customFormat="1" ht="13.2"/>
    <row r="34" spans="1:255" s="38" customFormat="1" ht="14.25" customHeight="1">
      <c r="A34" s="25"/>
      <c r="B34" s="25"/>
      <c r="C34" s="25"/>
      <c r="D34" s="25"/>
      <c r="E34" s="25"/>
      <c r="F34" s="25"/>
      <c r="G34" s="25"/>
      <c r="H34" s="25"/>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s="38" customFormat="1" ht="19.5" customHeight="1">
      <c r="A35" s="25"/>
      <c r="H35" s="25"/>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s="38" customFormat="1" ht="4.5" customHeight="1">
      <c r="A36" s="25"/>
      <c r="B36" s="25"/>
      <c r="C36" s="25"/>
      <c r="D36" s="25"/>
      <c r="E36" s="25"/>
      <c r="F36" s="25"/>
      <c r="G36" s="25"/>
      <c r="H36" s="25"/>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8" customFormat="1" ht="13.8">
      <c r="A37" s="25"/>
      <c r="B37" s="45" t="s">
        <v>42</v>
      </c>
      <c r="C37" s="25"/>
      <c r="D37" s="25"/>
      <c r="E37" s="25"/>
      <c r="F37" s="25"/>
      <c r="G37" s="25"/>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25"/>
      <c r="B38" s="45" t="s">
        <v>21</v>
      </c>
      <c r="C38" s="25"/>
      <c r="D38" s="25"/>
      <c r="E38" s="25"/>
      <c r="F38" s="25"/>
      <c r="G38" s="25"/>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3.2">
      <c r="A39" s="25"/>
      <c r="B39" s="44" t="s">
        <v>43</v>
      </c>
      <c r="C39" s="25"/>
      <c r="D39" s="25"/>
      <c r="E39" s="25"/>
      <c r="F39" s="25"/>
      <c r="G39" s="25"/>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s="38" customFormat="1" ht="13.2">
      <c r="A40" s="25"/>
      <c r="C40" s="25"/>
      <c r="D40" s="25"/>
      <c r="E40" s="25"/>
      <c r="F40" s="25"/>
      <c r="G40" s="25"/>
      <c r="H40" s="25"/>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s="38" customFormat="1" ht="13.2" hidden="1">
      <c r="A41" s="25"/>
      <c r="B41" s="11"/>
      <c r="C41" s="11"/>
      <c r="D41" s="11"/>
      <c r="E41" s="11"/>
      <c r="F41" s="11"/>
      <c r="G41" s="11"/>
      <c r="H41" s="11"/>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13.2" hidden="1">
      <c r="A42" s="25"/>
      <c r="B42" s="11"/>
      <c r="C42" s="11"/>
      <c r="D42" s="11"/>
      <c r="E42" s="11"/>
      <c r="F42" s="11"/>
      <c r="G42" s="11"/>
      <c r="H42" s="11"/>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3.2" hidden="1">
      <c r="A43" s="25"/>
      <c r="B43" s="11"/>
      <c r="C43" s="11"/>
      <c r="D43" s="11"/>
      <c r="E43" s="11"/>
      <c r="F43" s="11"/>
      <c r="G43" s="11"/>
      <c r="H43" s="11"/>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3.2" hidden="1">
      <c r="A44" s="25"/>
      <c r="B44" s="11"/>
      <c r="C44" s="11"/>
      <c r="D44" s="11"/>
      <c r="E44" s="11"/>
      <c r="F44" s="11"/>
      <c r="G44" s="11"/>
      <c r="H44" s="11"/>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3.2" hidden="1">
      <c r="A45" s="25"/>
      <c r="B45"/>
      <c r="C45"/>
      <c r="D45"/>
      <c r="E45"/>
      <c r="F45"/>
      <c r="G45"/>
      <c r="H45"/>
      <c r="I45"/>
      <c r="J4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3.2" hidden="1">
      <c r="A46" s="25"/>
      <c r="B46"/>
      <c r="C46"/>
      <c r="D46"/>
      <c r="E46"/>
      <c r="F46"/>
      <c r="G46"/>
      <c r="H46"/>
      <c r="I46"/>
      <c r="J46"/>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3.2" hidden="1">
      <c r="A47" s="25"/>
      <c r="B47"/>
      <c r="C47"/>
      <c r="D47"/>
      <c r="E47"/>
      <c r="F47"/>
      <c r="G47"/>
      <c r="H47"/>
      <c r="I47"/>
      <c r="J47"/>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13.2" hidden="1">
      <c r="A48" s="25"/>
      <c r="B48"/>
      <c r="C48"/>
      <c r="D48"/>
      <c r="E48"/>
      <c r="F48"/>
      <c r="G48"/>
      <c r="H48"/>
      <c r="I48"/>
      <c r="J48"/>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3.2" hidden="1">
      <c r="A49" s="25"/>
      <c r="B49"/>
      <c r="C49"/>
      <c r="D49"/>
      <c r="E49"/>
      <c r="F49"/>
      <c r="G49"/>
      <c r="H49"/>
      <c r="I49"/>
      <c r="J49"/>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3.2" hidden="1">
      <c r="A50" s="25"/>
      <c r="B50"/>
      <c r="C50"/>
      <c r="D50"/>
      <c r="E50"/>
      <c r="F50"/>
      <c r="G50"/>
      <c r="H50"/>
      <c r="I50"/>
      <c r="J50"/>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13.2" hidden="1">
      <c r="A51" s="25"/>
      <c r="B51"/>
      <c r="C51"/>
      <c r="D51"/>
      <c r="E51"/>
      <c r="F51"/>
      <c r="G51"/>
      <c r="H51"/>
      <c r="I51"/>
      <c r="J5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13.2" hidden="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13.2" hidden="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13.2" hidden="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13.2" hidden="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13.2" hidden="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13.2" hidden="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13.2" hidden="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13.2" hidden="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13.2" hidden="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13.2" hidden="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13.2" hidden="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13.2" hidden="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13.2" hidden="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13.2" hidden="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13.2" hidden="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13.2" hidden="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13.2" hidden="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13.2" hidden="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13.2" hidden="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13.2" hidden="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13.2" hidden="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13.2" hidden="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13.2" hidden="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13.2" hidden="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13.2" hidden="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13.2" hidden="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13.2" hidden="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13.2" hidden="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13.2" hidden="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13.2" hidden="1">
      <c r="A81" s="33"/>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13.2" hidden="1">
      <c r="A82" s="33"/>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13.2" hidden="1">
      <c r="A83" s="33"/>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13.2" hidden="1">
      <c r="A84" s="33"/>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13.2" hidden="1">
      <c r="A85" s="33"/>
      <c r="B85" s="40"/>
      <c r="C85" s="40"/>
      <c r="D85" s="40"/>
      <c r="E85" s="40"/>
      <c r="F85" s="40"/>
      <c r="G85" s="40"/>
      <c r="H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13.2" hidden="1">
      <c r="A86" s="33"/>
      <c r="B86" s="40"/>
      <c r="C86" s="40"/>
      <c r="D86" s="40"/>
      <c r="E86" s="40"/>
      <c r="F86" s="40"/>
      <c r="G86" s="40"/>
      <c r="H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13.2" hidden="1">
      <c r="A87" s="33"/>
      <c r="B87" s="40"/>
      <c r="C87" s="40"/>
      <c r="D87" s="40"/>
      <c r="E87" s="40"/>
      <c r="F87" s="40"/>
      <c r="G87" s="40"/>
      <c r="H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13.2" hidden="1">
      <c r="A88" s="33"/>
      <c r="B88" s="40"/>
      <c r="C88" s="40"/>
      <c r="D88" s="40"/>
      <c r="E88" s="40"/>
      <c r="F88" s="40"/>
      <c r="G88" s="40"/>
      <c r="H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13.2" hidden="1">
      <c r="A89" s="33"/>
      <c r="B89" s="40"/>
      <c r="C89" s="40"/>
      <c r="D89" s="40"/>
      <c r="E89" s="40"/>
      <c r="F89" s="40"/>
      <c r="G89" s="40"/>
      <c r="H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13.2" hidden="1">
      <c r="A90" s="33"/>
      <c r="B90" s="40"/>
      <c r="C90" s="40"/>
      <c r="D90" s="40"/>
      <c r="E90" s="40"/>
      <c r="F90" s="40"/>
      <c r="G90" s="40"/>
      <c r="H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13.2" hidden="1">
      <c r="A91" s="33"/>
      <c r="B91" s="40"/>
      <c r="C91" s="40"/>
      <c r="D91" s="40"/>
      <c r="E91" s="40"/>
      <c r="F91" s="40"/>
      <c r="G91" s="40"/>
      <c r="H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13.2" hidden="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13.2" hidden="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13.2" hidden="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109" spans="2:7" ht="13.2" hidden="1">
      <c r="B109" s="40"/>
      <c r="C109" s="40"/>
      <c r="D109" s="40"/>
      <c r="E109" s="40"/>
      <c r="F109" s="40"/>
      <c r="G109" s="40"/>
    </row>
    <row r="110" spans="2:7" ht="13.2" hidden="1">
      <c r="B110" s="40"/>
      <c r="C110" s="40"/>
      <c r="D110" s="40"/>
      <c r="E110" s="40"/>
      <c r="F110" s="40"/>
      <c r="G110" s="40"/>
    </row>
    <row r="111" spans="2:7" ht="13.2" hidden="1">
      <c r="B111" s="40"/>
      <c r="C111" s="40"/>
      <c r="D111" s="40"/>
      <c r="E111" s="40"/>
      <c r="F111" s="40"/>
      <c r="G111" s="40"/>
    </row>
    <row r="112" spans="2:7" ht="13.2" hidden="1">
      <c r="B112" s="40"/>
      <c r="C112" s="40"/>
      <c r="D112" s="40"/>
      <c r="E112" s="40"/>
      <c r="F112" s="40"/>
      <c r="G112" s="40"/>
    </row>
    <row r="113" spans="2:7" ht="13.2" hidden="1">
      <c r="B113" s="40"/>
      <c r="C113" s="40"/>
      <c r="D113" s="40"/>
      <c r="E113" s="40"/>
      <c r="F113" s="40"/>
      <c r="G113" s="40"/>
    </row>
    <row r="114" spans="2:7" ht="13.2" hidden="1">
      <c r="B114" s="40"/>
      <c r="C114" s="40"/>
      <c r="D114" s="40"/>
      <c r="E114" s="40"/>
      <c r="F114" s="40"/>
      <c r="G114" s="40"/>
    </row>
  </sheetData>
  <sheetProtection algorithmName="SHA-512" hashValue="v6pCk7s/4GRYAYXFmeq0iKObIt7jVuw6TwoLpNNOZ4GGXiNdF4DMg7IRUtUR8pYjQ0amx62Ek9iW6XhTUbTpbQ==" saltValue="JlGHjbpX3DvXMrLvru/5oQ==" spinCount="100000" sheet="1" selectLockedCells="1"/>
  <mergeCells count="10">
    <mergeCell ref="B22:C22"/>
    <mergeCell ref="D22:E22"/>
    <mergeCell ref="F22:G22"/>
    <mergeCell ref="B25:G25"/>
    <mergeCell ref="B2:D2"/>
    <mergeCell ref="E14:F14"/>
    <mergeCell ref="B16:G16"/>
    <mergeCell ref="B20:C20"/>
    <mergeCell ref="D20:E20"/>
    <mergeCell ref="F20:G20"/>
  </mergeCells>
  <hyperlinks>
    <hyperlink ref="B39" r:id="rId1" xr:uid="{00000000-0004-0000-0100-000000000000}"/>
  </hyperlinks>
  <printOptions horizontalCentered="1"/>
  <pageMargins left="0.2" right="0.2" top="0.25" bottom="0.25" header="0.5" footer="0.5"/>
  <pageSetup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IU114"/>
  <sheetViews>
    <sheetView showGridLines="0" showRowColHeaders="0" topLeftCell="A3" zoomScaleNormal="100" zoomScaleSheetLayoutView="80" workbookViewId="0">
      <selection activeCell="G29" sqref="G29"/>
    </sheetView>
  </sheetViews>
  <sheetFormatPr defaultColWidth="0" defaultRowHeight="12.75" customHeight="1" zeroHeight="1"/>
  <cols>
    <col min="1" max="1" width="3.109375" style="33" customWidth="1"/>
    <col min="2"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16" t="s">
        <v>23</v>
      </c>
      <c r="C2" s="216"/>
      <c r="D2" s="216"/>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2</v>
      </c>
      <c r="C4" s="15"/>
      <c r="D4" s="15"/>
      <c r="E4" s="14" t="s">
        <v>24</v>
      </c>
      <c r="F4" s="16"/>
      <c r="H4" s="17"/>
    </row>
    <row r="5" spans="1:30" ht="7.5" customHeight="1">
      <c r="A5" s="11"/>
      <c r="B5" s="15"/>
      <c r="C5" s="15"/>
      <c r="D5" s="15"/>
      <c r="E5" s="15"/>
      <c r="F5" s="16"/>
      <c r="H5" s="17"/>
    </row>
    <row r="6" spans="1:30" s="35" customFormat="1" ht="1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1.4">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1.4">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25</v>
      </c>
      <c r="C12" s="15"/>
      <c r="D12" s="17"/>
      <c r="E12" s="14" t="s">
        <v>26</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37" t="str">
        <f>+Inputs!C24</f>
        <v>Equipment Description</v>
      </c>
      <c r="C14" s="37"/>
      <c r="D14" s="37"/>
      <c r="E14" s="217">
        <f>+Inputs!C25</f>
        <v>160000</v>
      </c>
      <c r="F14" s="217"/>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18" t="str">
        <f>"10% DOWN - ("&amp;TEXT($E$14*0.1,"$#,##0")&amp;") 
FOLLOWED BY NO PAYMENTS FOR 360 DAYS"</f>
        <v>10% DOWN - ($16,000) 
FOLLOWED BY NO PAYMENTS FOR 360 DAYS</v>
      </c>
      <c r="C16" s="219"/>
      <c r="D16" s="219"/>
      <c r="E16" s="219"/>
      <c r="F16" s="219"/>
      <c r="G16" s="220"/>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42"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21" t="s">
        <v>28</v>
      </c>
      <c r="C20" s="221"/>
      <c r="D20" s="222" t="s">
        <v>29</v>
      </c>
      <c r="E20" s="222"/>
      <c r="F20" s="222" t="s">
        <v>30</v>
      </c>
      <c r="G20" s="222"/>
      <c r="H20" s="25"/>
    </row>
    <row r="21" spans="1:255" ht="7.5" customHeight="1">
      <c r="A21" s="11"/>
      <c r="B21"/>
      <c r="C21"/>
      <c r="D21"/>
      <c r="E21"/>
      <c r="F21"/>
      <c r="G21"/>
      <c r="H21" s="25"/>
    </row>
    <row r="22" spans="1:255" ht="28.5" customHeight="1">
      <c r="A22" s="11"/>
      <c r="B22" s="210" t="s">
        <v>31</v>
      </c>
      <c r="C22" s="211"/>
      <c r="D22" s="212">
        <v>2.9899999999999999E-2</v>
      </c>
      <c r="E22" s="212"/>
      <c r="F22" s="213">
        <f>+IF($E$14&lt;7500,"$7.5K Min.",$E$14*0.31837)</f>
        <v>50939.199999999997</v>
      </c>
      <c r="G22" s="214"/>
      <c r="H22" s="25"/>
    </row>
    <row r="23" spans="1:255" ht="9.75" customHeight="1">
      <c r="A23" s="11"/>
      <c r="B23" s="50"/>
      <c r="C23" s="51"/>
      <c r="D23" s="64"/>
      <c r="E23" s="65"/>
      <c r="F23" s="54"/>
      <c r="G23" s="55"/>
      <c r="H23" s="25"/>
    </row>
    <row r="24" spans="1:255" ht="7.5" customHeight="1">
      <c r="A24" s="11"/>
      <c r="C24" s="26"/>
      <c r="D24" s="27"/>
      <c r="E24" s="28"/>
      <c r="F24" s="29"/>
      <c r="G24" s="30"/>
      <c r="H24" s="25"/>
    </row>
    <row r="25" spans="1:255" ht="13.2">
      <c r="A25" s="11"/>
      <c r="B25" s="215" t="str">
        <f ca="1">"Quote Date: "&amp; TEXT(TODAY(),"MM/DD/YY")</f>
        <v>Quote Date: 06/11/26</v>
      </c>
      <c r="C25" s="215"/>
      <c r="D25" s="215"/>
      <c r="E25" s="215"/>
      <c r="F25" s="215"/>
      <c r="G25" s="215"/>
      <c r="H25" s="31"/>
      <c r="I25" s="43"/>
      <c r="J25" s="43"/>
      <c r="S25" s="43"/>
      <c r="T25" s="43"/>
      <c r="U25" s="43"/>
      <c r="V25" s="43"/>
      <c r="W25" s="43"/>
      <c r="X25" s="43"/>
      <c r="Y25" s="43"/>
      <c r="Z25" s="43"/>
      <c r="AA25" s="43"/>
      <c r="AB25" s="43"/>
      <c r="AC25" s="43"/>
      <c r="AD25" s="43"/>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row>
    <row r="26" spans="1:255" ht="12" customHeight="1">
      <c r="A26" s="11"/>
      <c r="B26" s="26"/>
      <c r="C26" s="11"/>
      <c r="D26" s="32"/>
      <c r="E26" s="11"/>
      <c r="F26" s="32"/>
      <c r="H26" s="31"/>
      <c r="I26" s="43"/>
      <c r="J26" s="43"/>
      <c r="S26" s="43"/>
      <c r="T26" s="43"/>
      <c r="U26" s="43"/>
      <c r="V26" s="43"/>
      <c r="W26" s="43"/>
      <c r="X26" s="43"/>
      <c r="Y26" s="43"/>
      <c r="Z26" s="43"/>
      <c r="AA26" s="43"/>
      <c r="AB26" s="43"/>
      <c r="AC26" s="43"/>
      <c r="AD26" s="43"/>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row>
    <row r="27" spans="1:255" ht="12" customHeight="1">
      <c r="A27" s="11"/>
      <c r="B27" s="69" t="s">
        <v>32</v>
      </c>
      <c r="C27" s="38"/>
      <c r="D27" s="38"/>
      <c r="E27" s="38"/>
      <c r="F27" s="38"/>
      <c r="G27" s="38"/>
      <c r="H27" s="31"/>
      <c r="I27" s="43"/>
      <c r="J27" s="43"/>
      <c r="S27" s="43"/>
      <c r="T27" s="43"/>
      <c r="U27" s="43"/>
      <c r="V27" s="43"/>
      <c r="W27" s="43"/>
      <c r="X27" s="43"/>
      <c r="Y27" s="43"/>
      <c r="Z27" s="43"/>
      <c r="AA27" s="43"/>
      <c r="AB27" s="43"/>
      <c r="AC27" s="43"/>
      <c r="AD27" s="43"/>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row>
    <row r="28" spans="1:255" ht="15" customHeight="1">
      <c r="A28" s="11"/>
      <c r="B28" s="70" t="s">
        <v>33</v>
      </c>
      <c r="C28" s="71"/>
      <c r="D28" s="71"/>
      <c r="E28" s="38"/>
      <c r="F28"/>
      <c r="G28" s="72" t="s">
        <v>34</v>
      </c>
      <c r="H28" s="25"/>
    </row>
    <row r="29" spans="1:255" ht="15" customHeight="1">
      <c r="A29" s="11"/>
      <c r="B29" s="73" t="s">
        <v>44</v>
      </c>
      <c r="C29" s="71"/>
      <c r="D29" s="71"/>
      <c r="E29" s="38"/>
      <c r="F29"/>
      <c r="G29" s="72" t="str">
        <f>'180 Day Promo - Expired'!$G$29</f>
        <v>- Pricing effective through 3/31/22</v>
      </c>
      <c r="H29" s="25"/>
    </row>
    <row r="30" spans="1:255" s="38" customFormat="1" ht="15" customHeight="1">
      <c r="A30" s="11"/>
      <c r="B30" s="70" t="s">
        <v>37</v>
      </c>
      <c r="C30" s="74"/>
      <c r="D30" s="74"/>
      <c r="F30"/>
      <c r="G30" s="75" t="s">
        <v>38</v>
      </c>
      <c r="H30" s="25"/>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s="38" customFormat="1" ht="15" customHeight="1">
      <c r="A31" s="11"/>
      <c r="B31" s="76" t="s">
        <v>39</v>
      </c>
      <c r="C31" s="74"/>
      <c r="D31" s="74"/>
      <c r="F31"/>
      <c r="G31" s="72" t="s">
        <v>40</v>
      </c>
      <c r="H31" s="25"/>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s="38" customFormat="1" ht="15" customHeight="1">
      <c r="A32" s="11"/>
      <c r="B32" s="73" t="s">
        <v>41</v>
      </c>
      <c r="C32" s="74"/>
      <c r="D32" s="74"/>
      <c r="E32" s="74"/>
      <c r="H32" s="25"/>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customFormat="1" ht="13.2"/>
    <row r="34" spans="1:255" s="38" customFormat="1" ht="14.25" customHeight="1">
      <c r="A34" s="25"/>
      <c r="B34" s="25"/>
      <c r="C34" s="25"/>
      <c r="D34" s="25"/>
      <c r="E34" s="25"/>
      <c r="F34" s="25"/>
      <c r="G34" s="25"/>
      <c r="H34" s="25"/>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s="38" customFormat="1" ht="19.5" customHeight="1">
      <c r="A35" s="25"/>
      <c r="H35" s="25"/>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s="38" customFormat="1" ht="4.5" customHeight="1">
      <c r="A36" s="25"/>
      <c r="B36" s="25"/>
      <c r="C36" s="25"/>
      <c r="D36" s="25"/>
      <c r="E36" s="25"/>
      <c r="F36" s="25"/>
      <c r="G36" s="25"/>
      <c r="H36" s="25"/>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8" customFormat="1" ht="13.8">
      <c r="A37" s="25"/>
      <c r="B37" s="45" t="s">
        <v>42</v>
      </c>
      <c r="C37" s="25"/>
      <c r="D37" s="25"/>
      <c r="E37" s="25"/>
      <c r="F37" s="25"/>
      <c r="G37" s="25"/>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25"/>
      <c r="B38" s="45" t="s">
        <v>21</v>
      </c>
      <c r="C38" s="25"/>
      <c r="D38" s="25"/>
      <c r="E38" s="25"/>
      <c r="F38" s="25"/>
      <c r="G38" s="25"/>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3.2">
      <c r="A39" s="25"/>
      <c r="B39" s="44" t="s">
        <v>43</v>
      </c>
      <c r="C39" s="25"/>
      <c r="D39" s="25"/>
      <c r="E39" s="25"/>
      <c r="F39" s="25"/>
      <c r="G39" s="25"/>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s="38" customFormat="1" ht="13.2">
      <c r="A40" s="25"/>
      <c r="C40" s="25"/>
      <c r="D40" s="25"/>
      <c r="E40" s="25"/>
      <c r="F40" s="25"/>
      <c r="G40" s="25"/>
      <c r="H40" s="25"/>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s="38" customFormat="1" ht="13.2" hidden="1">
      <c r="A41" s="25"/>
      <c r="B41" s="11"/>
      <c r="C41" s="11"/>
      <c r="D41" s="11"/>
      <c r="E41" s="11"/>
      <c r="F41" s="11"/>
      <c r="G41" s="11"/>
      <c r="H41" s="11"/>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13.2" hidden="1">
      <c r="A42" s="25"/>
      <c r="B42" s="11"/>
      <c r="C42" s="11"/>
      <c r="D42" s="11"/>
      <c r="E42" s="11"/>
      <c r="F42" s="11"/>
      <c r="G42" s="11"/>
      <c r="H42" s="11"/>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3.2" hidden="1">
      <c r="A43" s="25"/>
      <c r="B43" s="11"/>
      <c r="C43" s="11"/>
      <c r="D43" s="11"/>
      <c r="E43" s="11"/>
      <c r="F43" s="11"/>
      <c r="G43" s="11"/>
      <c r="H43" s="11"/>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3.2" hidden="1">
      <c r="A44" s="25"/>
      <c r="B44" s="11"/>
      <c r="C44" s="11"/>
      <c r="D44" s="11"/>
      <c r="E44" s="11"/>
      <c r="F44" s="11"/>
      <c r="G44" s="11"/>
      <c r="H44" s="11"/>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3.2" hidden="1">
      <c r="A45" s="25"/>
      <c r="B45"/>
      <c r="C45"/>
      <c r="D45"/>
      <c r="E45"/>
      <c r="F45"/>
      <c r="G45"/>
      <c r="H45"/>
      <c r="I45"/>
      <c r="J4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3.2" hidden="1">
      <c r="A46" s="25"/>
      <c r="B46"/>
      <c r="C46"/>
      <c r="D46"/>
      <c r="E46"/>
      <c r="F46"/>
      <c r="G46"/>
      <c r="H46"/>
      <c r="I46"/>
      <c r="J46"/>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3.2" hidden="1">
      <c r="A47" s="25"/>
      <c r="B47"/>
      <c r="C47"/>
      <c r="D47"/>
      <c r="E47"/>
      <c r="F47"/>
      <c r="G47"/>
      <c r="H47"/>
      <c r="I47"/>
      <c r="J47"/>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13.2" hidden="1">
      <c r="A48" s="25"/>
      <c r="B48"/>
      <c r="C48"/>
      <c r="D48"/>
      <c r="E48"/>
      <c r="F48"/>
      <c r="G48"/>
      <c r="H48"/>
      <c r="I48"/>
      <c r="J48"/>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3.2" hidden="1">
      <c r="A49" s="25"/>
      <c r="B49"/>
      <c r="C49"/>
      <c r="D49"/>
      <c r="E49"/>
      <c r="F49"/>
      <c r="G49"/>
      <c r="H49"/>
      <c r="I49"/>
      <c r="J49"/>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3.2" hidden="1">
      <c r="A50" s="25"/>
      <c r="B50"/>
      <c r="C50"/>
      <c r="D50"/>
      <c r="E50"/>
      <c r="F50"/>
      <c r="G50"/>
      <c r="H50"/>
      <c r="I50"/>
      <c r="J50"/>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13.2" hidden="1">
      <c r="A51" s="25"/>
      <c r="B51"/>
      <c r="C51"/>
      <c r="D51"/>
      <c r="E51"/>
      <c r="F51"/>
      <c r="G51"/>
      <c r="H51"/>
      <c r="I51"/>
      <c r="J5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13.2" hidden="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13.2" hidden="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13.2" hidden="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13.2" hidden="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13.2" hidden="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13.2" hidden="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13.2" hidden="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13.2" hidden="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13.2" hidden="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13.2" hidden="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13.2" hidden="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13.2" hidden="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13.2" hidden="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13.2" hidden="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13.2" hidden="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13.2" hidden="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13.2" hidden="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13.2" hidden="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13.2" hidden="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13.2" hidden="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13.2" hidden="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13.2" hidden="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13.2" hidden="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13.2" hidden="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13.2" hidden="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13.2" hidden="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13.2" hidden="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13.2" hidden="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13.2" hidden="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13.2" hidden="1">
      <c r="A81" s="33"/>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13.2" hidden="1">
      <c r="A82" s="33"/>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13.2" hidden="1">
      <c r="A83" s="33"/>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13.2" hidden="1">
      <c r="A84" s="33"/>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13.2" hidden="1">
      <c r="A85" s="33"/>
      <c r="B85" s="40"/>
      <c r="C85" s="40"/>
      <c r="D85" s="40"/>
      <c r="E85" s="40"/>
      <c r="F85" s="40"/>
      <c r="G85" s="40"/>
      <c r="H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13.2" hidden="1">
      <c r="A86" s="33"/>
      <c r="B86" s="40"/>
      <c r="C86" s="40"/>
      <c r="D86" s="40"/>
      <c r="E86" s="40"/>
      <c r="F86" s="40"/>
      <c r="G86" s="40"/>
      <c r="H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13.2" hidden="1">
      <c r="A87" s="33"/>
      <c r="B87" s="40"/>
      <c r="C87" s="40"/>
      <c r="D87" s="40"/>
      <c r="E87" s="40"/>
      <c r="F87" s="40"/>
      <c r="G87" s="40"/>
      <c r="H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13.2" hidden="1">
      <c r="A88" s="33"/>
      <c r="B88" s="40"/>
      <c r="C88" s="40"/>
      <c r="D88" s="40"/>
      <c r="E88" s="40"/>
      <c r="F88" s="40"/>
      <c r="G88" s="40"/>
      <c r="H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13.2" hidden="1">
      <c r="A89" s="33"/>
      <c r="B89" s="40"/>
      <c r="C89" s="40"/>
      <c r="D89" s="40"/>
      <c r="E89" s="40"/>
      <c r="F89" s="40"/>
      <c r="G89" s="40"/>
      <c r="H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13.2" hidden="1">
      <c r="A90" s="33"/>
      <c r="B90" s="40"/>
      <c r="C90" s="40"/>
      <c r="D90" s="40"/>
      <c r="E90" s="40"/>
      <c r="F90" s="40"/>
      <c r="G90" s="40"/>
      <c r="H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13.2" hidden="1">
      <c r="A91" s="33"/>
      <c r="B91" s="40"/>
      <c r="C91" s="40"/>
      <c r="D91" s="40"/>
      <c r="E91" s="40"/>
      <c r="F91" s="40"/>
      <c r="G91" s="40"/>
      <c r="H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13.2" hidden="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13.2" hidden="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13.2" hidden="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109" spans="2:7" ht="13.2" hidden="1">
      <c r="B109" s="40"/>
      <c r="C109" s="40"/>
      <c r="D109" s="40"/>
      <c r="E109" s="40"/>
      <c r="F109" s="40"/>
      <c r="G109" s="40"/>
    </row>
    <row r="110" spans="2:7" ht="13.2" hidden="1">
      <c r="B110" s="40"/>
      <c r="C110" s="40"/>
      <c r="D110" s="40"/>
      <c r="E110" s="40"/>
      <c r="F110" s="40"/>
      <c r="G110" s="40"/>
    </row>
    <row r="111" spans="2:7" ht="13.2" hidden="1">
      <c r="B111" s="40"/>
      <c r="C111" s="40"/>
      <c r="D111" s="40"/>
      <c r="E111" s="40"/>
      <c r="F111" s="40"/>
      <c r="G111" s="40"/>
    </row>
    <row r="112" spans="2:7" ht="13.2" hidden="1">
      <c r="B112" s="40"/>
      <c r="C112" s="40"/>
      <c r="D112" s="40"/>
      <c r="E112" s="40"/>
      <c r="F112" s="40"/>
      <c r="G112" s="40"/>
    </row>
    <row r="113" spans="2:7" ht="13.2" hidden="1">
      <c r="B113" s="40"/>
      <c r="C113" s="40"/>
      <c r="D113" s="40"/>
      <c r="E113" s="40"/>
      <c r="F113" s="40"/>
      <c r="G113" s="40"/>
    </row>
    <row r="114" spans="2:7" ht="13.2" hidden="1">
      <c r="B114" s="40"/>
      <c r="C114" s="40"/>
      <c r="D114" s="40"/>
      <c r="E114" s="40"/>
      <c r="F114" s="40"/>
      <c r="G114" s="40"/>
    </row>
  </sheetData>
  <sheetProtection selectLockedCells="1"/>
  <mergeCells count="10">
    <mergeCell ref="B22:C22"/>
    <mergeCell ref="D22:E22"/>
    <mergeCell ref="F22:G22"/>
    <mergeCell ref="B25:G25"/>
    <mergeCell ref="B2:D2"/>
    <mergeCell ref="E14:F14"/>
    <mergeCell ref="B16:G16"/>
    <mergeCell ref="B20:C20"/>
    <mergeCell ref="D20:E20"/>
    <mergeCell ref="F20:G20"/>
  </mergeCells>
  <hyperlinks>
    <hyperlink ref="B39" r:id="rId1" xr:uid="{00000000-0004-0000-0200-000000000000}"/>
  </hyperlinks>
  <printOptions horizontalCentered="1"/>
  <pageMargins left="0.2" right="0.2" top="0.25" bottom="0.25" header="0.5" footer="0.5"/>
  <pageSetup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0FE9-EDF4-47AB-94B1-A02101392A49}">
  <sheetPr codeName="Sheet5">
    <tabColor theme="3"/>
    <pageSetUpPr fitToPage="1"/>
  </sheetPr>
  <dimension ref="A1:IU121"/>
  <sheetViews>
    <sheetView showGridLines="0" showRowColHeaders="0" zoomScaleNormal="100" zoomScaleSheetLayoutView="80" workbookViewId="0">
      <selection activeCell="E35" sqref="E35"/>
    </sheetView>
  </sheetViews>
  <sheetFormatPr defaultColWidth="0" defaultRowHeight="8.25" customHeight="1" zeroHeight="1"/>
  <cols>
    <col min="1" max="1" width="3.109375" style="33" customWidth="1"/>
    <col min="2" max="2" width="16.6640625" style="33" customWidth="1"/>
    <col min="3" max="3" width="19.5546875" style="33" customWidth="1"/>
    <col min="4" max="7" width="16.6640625" style="33" customWidth="1"/>
    <col min="8" max="8" width="3.44140625" style="33" customWidth="1"/>
    <col min="9" max="30" width="9.109375" style="38" hidden="1" customWidth="1"/>
    <col min="31" max="16384" width="9.109375" style="33" hidden="1"/>
  </cols>
  <sheetData>
    <row r="1" spans="1:30" ht="14.25" customHeight="1"/>
    <row r="2" spans="1:30" s="49" customFormat="1" ht="24.75" customHeight="1">
      <c r="A2" s="46"/>
      <c r="B2" s="216" t="s">
        <v>23</v>
      </c>
      <c r="C2" s="216"/>
      <c r="D2" s="216"/>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14.25" customHeight="1">
      <c r="A3" s="11"/>
      <c r="B3" s="12"/>
      <c r="C3" s="12"/>
      <c r="D3" s="12"/>
      <c r="E3" s="12"/>
      <c r="F3" s="12"/>
      <c r="G3" s="13"/>
      <c r="H3" s="13"/>
    </row>
    <row r="4" spans="1:30" ht="23.25" customHeight="1">
      <c r="A4" s="11"/>
      <c r="B4" s="14" t="s">
        <v>2</v>
      </c>
      <c r="C4" s="15"/>
      <c r="D4" s="15"/>
      <c r="E4" s="14" t="s">
        <v>24</v>
      </c>
      <c r="F4" s="16"/>
      <c r="H4" s="17"/>
    </row>
    <row r="5" spans="1:30" ht="14.25" customHeight="1">
      <c r="A5" s="11"/>
      <c r="B5" s="15"/>
      <c r="C5" s="15"/>
      <c r="D5" s="15"/>
      <c r="E5" s="15"/>
      <c r="F5" s="16"/>
      <c r="H5" s="17"/>
    </row>
    <row r="6" spans="1:30" s="35" customFormat="1" ht="14.2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4.2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4.2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4.25" customHeight="1">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4.25" customHeight="1">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4.2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4.25" customHeight="1">
      <c r="A12" s="20"/>
      <c r="B12" s="14" t="s">
        <v>25</v>
      </c>
      <c r="C12" s="15"/>
      <c r="D12" s="17"/>
      <c r="E12" s="14" t="s">
        <v>26</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14.25"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4.25" customHeight="1">
      <c r="A14" s="20"/>
      <c r="B14" s="189" t="str">
        <f>IF(Inputs!$C$24&lt;&gt;"",Inputs!$C$24,"")</f>
        <v>Equipment Description</v>
      </c>
      <c r="C14" s="37"/>
      <c r="D14" s="37"/>
      <c r="E14" s="217">
        <f>+Inputs!C25</f>
        <v>160000</v>
      </c>
      <c r="F14" s="217"/>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51"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1.75" customHeight="1" thickBot="1">
      <c r="A16" s="20"/>
      <c r="B16" s="218" t="str">
        <f>"NO MONEY DOWN 
FOLLOWED BY NO PAYMENTS FOR 180 DAYS"</f>
        <v>NO MONEY DOWN 
FOLLOWED BY NO PAYMENTS FOR 180 DAYS</v>
      </c>
      <c r="C16" s="219"/>
      <c r="D16" s="219"/>
      <c r="E16" s="219"/>
      <c r="F16" s="219"/>
      <c r="G16" s="220"/>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24"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14.25" customHeight="1">
      <c r="A18" s="11"/>
      <c r="B18"/>
      <c r="C18"/>
      <c r="D18"/>
      <c r="E18"/>
      <c r="F18"/>
      <c r="G18"/>
      <c r="H18"/>
      <c r="I18"/>
    </row>
    <row r="19" spans="1:255" ht="14.25" customHeight="1">
      <c r="A19" s="11"/>
      <c r="B19"/>
      <c r="C19"/>
      <c r="D19"/>
      <c r="E19"/>
      <c r="F19"/>
      <c r="G19"/>
      <c r="H19" s="25"/>
    </row>
    <row r="20" spans="1:255" ht="21" customHeight="1">
      <c r="A20" s="11"/>
      <c r="B20" s="221" t="s">
        <v>28</v>
      </c>
      <c r="C20" s="221"/>
      <c r="D20" s="222" t="s">
        <v>45</v>
      </c>
      <c r="E20" s="222"/>
      <c r="F20" s="222" t="s">
        <v>30</v>
      </c>
      <c r="G20" s="222"/>
      <c r="H20" s="25"/>
    </row>
    <row r="21" spans="1:255" ht="14.25" customHeight="1">
      <c r="A21" s="11"/>
      <c r="B21"/>
      <c r="C21"/>
      <c r="D21"/>
      <c r="E21"/>
      <c r="F21"/>
      <c r="G21"/>
      <c r="H21" s="25"/>
    </row>
    <row r="22" spans="1:255" ht="18.75" customHeight="1">
      <c r="A22" s="11"/>
      <c r="B22" s="210" t="s">
        <v>46</v>
      </c>
      <c r="C22" s="211"/>
      <c r="D22" s="223">
        <f ca="1">IF(Rates!$C$4=1,"n/a",_xlfn.XLOOKUP(Inputs!K13, Rates!D63:D79,Rates!C63:C79))</f>
        <v>8.2505137831527797E-2</v>
      </c>
      <c r="E22" s="223"/>
      <c r="F22" s="213">
        <f ca="1">IF(Rates!$C$4=1,"n/a",IF($E$14&lt;10000,"$10K Min.",$E$14*_xlfn.XLOOKUP(Inputs!K13, Rates!D63:D79,Rates!E63:E79)))</f>
        <v>33792.67396474335</v>
      </c>
      <c r="G22" s="214"/>
      <c r="H22" s="25"/>
    </row>
    <row r="23" spans="1:255" ht="14.25" customHeight="1">
      <c r="A23" s="11"/>
      <c r="B23" s="50"/>
      <c r="C23" s="51"/>
      <c r="D23" s="52"/>
      <c r="E23" s="53"/>
      <c r="F23" s="54"/>
      <c r="G23" s="55"/>
      <c r="H23" s="25"/>
    </row>
    <row r="24" spans="1:255" ht="18.75" customHeight="1">
      <c r="A24" s="24"/>
      <c r="B24" s="224" t="s">
        <v>47</v>
      </c>
      <c r="C24" s="225"/>
      <c r="D24" s="226">
        <f ca="1">IF(Rates!$C$4=1,"n/a",_xlfn.XLOOKUP(Inputs!K13, Rates!D45:D61,Rates!C45:C61))</f>
        <v>8.2500028988278018E-2</v>
      </c>
      <c r="E24" s="226"/>
      <c r="F24" s="227">
        <f ca="1">IF(Rates!$C$4=1,"n/a",IF($E$14&lt;10000,"$10K Min.",$E$14*_xlfn.XLOOKUP(Inputs!K13, Rates!D45:D61,Rates!E45:E61)))</f>
        <v>39037.797456215652</v>
      </c>
      <c r="G24" s="228"/>
      <c r="H24" s="25"/>
    </row>
    <row r="25" spans="1:255" ht="14.25" customHeight="1">
      <c r="A25" s="11"/>
      <c r="B25" s="50"/>
      <c r="C25" s="51"/>
      <c r="D25" s="52"/>
      <c r="E25" s="53"/>
      <c r="F25" s="54"/>
      <c r="G25" s="55"/>
      <c r="H25" s="25"/>
    </row>
    <row r="26" spans="1:255" ht="18.75" customHeight="1">
      <c r="A26" s="11"/>
      <c r="B26" s="210" t="s">
        <v>48</v>
      </c>
      <c r="C26" s="211"/>
      <c r="D26" s="223">
        <f ca="1">IF(Rates!$C$4=1,"n/a",_xlfn.XLOOKUP(Inputs!K13, Rates!D27:D43,Rates!C27:C43))</f>
        <v>8.2499987979340439E-2</v>
      </c>
      <c r="E26" s="223"/>
      <c r="F26" s="213">
        <f ca="1">IF(Rates!$C$4=1,"n/a",IF($E$14&lt;10000,"$10K Min.",$E$14*_xlfn.XLOOKUP(Inputs!K13, Rates!D27:D43,Rates!E27:E43)))</f>
        <v>46950.507985919081</v>
      </c>
      <c r="G26" s="214"/>
      <c r="H26" s="25"/>
    </row>
    <row r="27" spans="1:255" ht="14.25" customHeight="1">
      <c r="A27" s="11"/>
      <c r="C27" s="26"/>
      <c r="D27" s="27"/>
      <c r="E27" s="28"/>
      <c r="F27" s="29"/>
      <c r="G27" s="30"/>
      <c r="H27" s="25"/>
    </row>
    <row r="28" spans="1:255" ht="18.75" customHeight="1">
      <c r="A28" s="11"/>
      <c r="B28" s="229" t="s">
        <v>31</v>
      </c>
      <c r="C28" s="230"/>
      <c r="D28" s="231">
        <f ca="1">IF(Rates!$C$4=1,"n/a",_xlfn.XLOOKUP(Inputs!K13, Rates!D9:D25,Rates!C9:C25))</f>
        <v>8.2500000000000004E-2</v>
      </c>
      <c r="E28" s="231"/>
      <c r="F28" s="232">
        <f ca="1">IF(Rates!$C$4=1,"n/a",IF($E$14&lt;10000,"$10K Min.",$E$14*_xlfn.XLOOKUP(Inputs!K13, Rates!D9:D25,Rates!E9:E25)))</f>
        <v>60197.819429362746</v>
      </c>
      <c r="G28" s="233"/>
      <c r="H28" s="25"/>
    </row>
    <row r="29" spans="1:255" ht="14.25" customHeight="1">
      <c r="A29" s="11"/>
      <c r="C29" s="26"/>
      <c r="D29" s="27"/>
      <c r="E29" s="28"/>
      <c r="F29" s="29"/>
      <c r="G29" s="30"/>
      <c r="H29" s="25"/>
    </row>
    <row r="30" spans="1:255" ht="14.25" hidden="1" customHeight="1">
      <c r="A30" s="24"/>
      <c r="B30" s="224" t="s">
        <v>31</v>
      </c>
      <c r="C30" s="225"/>
      <c r="D30" s="226">
        <v>3.9899999999999998E-2</v>
      </c>
      <c r="E30" s="226"/>
      <c r="F30" s="227">
        <f>+IF($E$14&lt;10000,"$10K Min.",$E$14*0.3183)</f>
        <v>50928.000000000007</v>
      </c>
      <c r="G30" s="228"/>
      <c r="H30" s="25"/>
    </row>
    <row r="31" spans="1:255" ht="14.25" hidden="1" customHeight="1">
      <c r="A31" s="11"/>
      <c r="C31" s="26"/>
      <c r="D31" s="27"/>
      <c r="E31" s="28"/>
      <c r="F31" s="29"/>
      <c r="G31" s="30"/>
      <c r="H31" s="25"/>
    </row>
    <row r="32" spans="1:255" ht="14.25" customHeight="1">
      <c r="A32" s="11"/>
      <c r="B32" s="215" t="str">
        <f ca="1">"Quote Date: "&amp; TEXT(TODAY(),"MM/DD/YY")</f>
        <v>Quote Date: 06/11/26</v>
      </c>
      <c r="C32" s="215"/>
      <c r="D32" s="215"/>
      <c r="E32" s="215"/>
      <c r="F32" s="215"/>
      <c r="G32" s="215"/>
      <c r="H32" s="31"/>
      <c r="I32" s="43"/>
      <c r="J32" s="43"/>
      <c r="S32" s="43"/>
      <c r="T32" s="43"/>
      <c r="U32" s="43"/>
      <c r="V32" s="43"/>
      <c r="W32" s="43"/>
      <c r="X32" s="43"/>
      <c r="Y32" s="43"/>
      <c r="Z32" s="43"/>
      <c r="AA32" s="43"/>
      <c r="AB32" s="43"/>
      <c r="AC32" s="43"/>
      <c r="AD32" s="43"/>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row>
    <row r="33" spans="1:255" ht="15.6">
      <c r="A33" s="11"/>
      <c r="B33" s="70" t="s">
        <v>49</v>
      </c>
      <c r="C33" s="11"/>
      <c r="D33" s="32"/>
      <c r="E33" s="11"/>
      <c r="F33" s="32"/>
      <c r="G33" s="72" t="s">
        <v>34</v>
      </c>
      <c r="H33" s="31"/>
      <c r="I33" s="43"/>
      <c r="J33" s="43"/>
      <c r="S33" s="43"/>
      <c r="T33" s="43"/>
      <c r="U33" s="43"/>
      <c r="V33" s="43"/>
      <c r="W33" s="43"/>
      <c r="X33" s="43"/>
      <c r="Y33" s="43"/>
      <c r="Z33" s="43"/>
      <c r="AA33" s="43"/>
      <c r="AB33" s="43"/>
      <c r="AC33" s="43"/>
      <c r="AD33" s="43"/>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row>
    <row r="34" spans="1:255" ht="13.8">
      <c r="A34" s="11"/>
      <c r="B34" s="206" t="s">
        <v>50</v>
      </c>
      <c r="C34" s="38"/>
      <c r="D34" s="38"/>
      <c r="E34" s="38"/>
      <c r="F34" s="38"/>
      <c r="G34" s="72" t="str">
        <f>"- Pricing effective through "&amp;TEXT(Rates!C3,"mm/dd/yyyy")</f>
        <v>- Pricing effective through 09/30/2026</v>
      </c>
      <c r="H34" s="31"/>
      <c r="I34" s="43"/>
      <c r="J34" s="43"/>
      <c r="S34" s="43"/>
      <c r="T34" s="43"/>
      <c r="U34" s="43"/>
      <c r="V34" s="43"/>
      <c r="W34" s="43"/>
      <c r="X34" s="43"/>
      <c r="Y34" s="43"/>
      <c r="Z34" s="43"/>
      <c r="AA34" s="43"/>
      <c r="AB34" s="43"/>
      <c r="AC34" s="43"/>
      <c r="AD34" s="43"/>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row>
    <row r="35" spans="1:255" ht="13.8">
      <c r="A35" s="11"/>
      <c r="B35" s="206" t="s">
        <v>51</v>
      </c>
      <c r="C35" s="71"/>
      <c r="D35" s="71"/>
      <c r="E35" s="38"/>
      <c r="F35"/>
      <c r="G35" s="75" t="s">
        <v>38</v>
      </c>
      <c r="H35" s="25"/>
    </row>
    <row r="36" spans="1:255" ht="13.8">
      <c r="A36" s="11"/>
      <c r="B36" s="73" t="s">
        <v>52</v>
      </c>
      <c r="C36" s="71"/>
      <c r="D36" s="71"/>
      <c r="E36" s="38"/>
      <c r="F36"/>
      <c r="G36" s="75" t="s">
        <v>37</v>
      </c>
      <c r="H36" s="25"/>
    </row>
    <row r="37" spans="1:255" s="38" customFormat="1" ht="13.8">
      <c r="A37" s="11"/>
      <c r="B37" s="70" t="s">
        <v>33</v>
      </c>
      <c r="C37" s="74"/>
      <c r="D37" s="74"/>
      <c r="F37"/>
      <c r="G37" s="72" t="s">
        <v>39</v>
      </c>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11"/>
      <c r="B38" s="73" t="s">
        <v>41</v>
      </c>
      <c r="C38" s="74"/>
      <c r="D38" s="74"/>
      <c r="F38"/>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6.75" customHeight="1">
      <c r="A39" s="11"/>
      <c r="B39" s="234" t="str">
        <f ca="1">IF(Rates!$C$4=0,"","Quote Tool outside of effective pricing dates. Please contact GreatAmerica at the email below to request an update.")</f>
        <v/>
      </c>
      <c r="C39" s="234"/>
      <c r="D39" s="234"/>
      <c r="E39" s="234"/>
      <c r="F39" s="234"/>
      <c r="G39" s="234"/>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customFormat="1" ht="6.75" customHeight="1">
      <c r="B40" s="234"/>
      <c r="C40" s="234"/>
      <c r="D40" s="234"/>
      <c r="E40" s="234"/>
      <c r="F40" s="234"/>
      <c r="G40" s="234"/>
    </row>
    <row r="41" spans="1:255" s="38" customFormat="1" ht="0.75" customHeight="1">
      <c r="A41" s="25"/>
      <c r="B41" s="234"/>
      <c r="C41" s="234"/>
      <c r="D41" s="234"/>
      <c r="E41" s="234"/>
      <c r="F41" s="234"/>
      <c r="G41" s="234"/>
      <c r="H41" s="25"/>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21.75" customHeight="1">
      <c r="A42" s="25"/>
      <c r="H42" s="25"/>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4.25" customHeight="1">
      <c r="A43" s="25"/>
      <c r="B43" s="25"/>
      <c r="C43" s="25"/>
      <c r="D43" s="25"/>
      <c r="E43" s="25"/>
      <c r="F43" s="25"/>
      <c r="G43" s="25"/>
      <c r="H43" s="25"/>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4.25" customHeight="1">
      <c r="A44" s="25"/>
      <c r="B44" s="45" t="str">
        <f>+Inputs!B30</f>
        <v>Phone: 800-945-2644</v>
      </c>
      <c r="C44" s="25"/>
      <c r="D44" s="25"/>
      <c r="E44" s="25"/>
      <c r="F44" s="25"/>
      <c r="G44" s="25"/>
      <c r="H44" s="25"/>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4.25" customHeight="1">
      <c r="A45" s="25"/>
      <c r="B45" s="45" t="s">
        <v>21</v>
      </c>
      <c r="C45" s="25"/>
      <c r="D45" s="25"/>
      <c r="E45" s="25"/>
      <c r="F45" s="25"/>
      <c r="G45" s="25"/>
      <c r="H45" s="2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4.25" customHeight="1">
      <c r="A46" s="25"/>
      <c r="B46" s="44" t="s">
        <v>22</v>
      </c>
      <c r="C46" s="25"/>
      <c r="D46" s="25"/>
      <c r="E46" s="25"/>
      <c r="F46" s="25"/>
      <c r="G46" s="25"/>
      <c r="H46" s="25"/>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8.25" customHeight="1">
      <c r="A47" s="25"/>
      <c r="C47" s="25"/>
      <c r="D47" s="25"/>
      <c r="E47" s="25"/>
      <c r="F47" s="25"/>
      <c r="G47" s="25"/>
      <c r="H47" s="25"/>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8.25" customHeight="1">
      <c r="A48" s="25"/>
      <c r="B48" s="11"/>
      <c r="C48" s="11"/>
      <c r="D48" s="11"/>
      <c r="E48" s="11"/>
      <c r="F48" s="11"/>
      <c r="G48" s="11"/>
      <c r="H48" s="11"/>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7.5" customHeight="1">
      <c r="A49" s="25"/>
      <c r="B49" s="11"/>
      <c r="C49" s="11"/>
      <c r="D49" s="11"/>
      <c r="E49" s="11"/>
      <c r="F49" s="11"/>
      <c r="G49" s="11"/>
      <c r="H49" s="11"/>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6.5" hidden="1" customHeight="1">
      <c r="A50" s="25"/>
      <c r="B50" s="11"/>
      <c r="C50" s="11"/>
      <c r="D50" s="11"/>
      <c r="E50" s="11"/>
      <c r="H50" s="11"/>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8.25" hidden="1" customHeight="1">
      <c r="A51" s="25"/>
      <c r="B51" s="11"/>
      <c r="C51" s="11"/>
      <c r="D51" s="11"/>
      <c r="E51" s="11"/>
      <c r="H51" s="1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8.25" hidden="1" customHeight="1">
      <c r="A52" s="25"/>
      <c r="B52" s="73" t="s">
        <v>53</v>
      </c>
      <c r="C52"/>
      <c r="D52"/>
      <c r="E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8.25" hidden="1" customHeight="1">
      <c r="A53" s="25"/>
      <c r="B53"/>
      <c r="C53"/>
      <c r="D53"/>
      <c r="E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8.25" hidden="1" customHeight="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8.25" hidden="1" customHeight="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8.25" hidden="1" customHeight="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8.25" hidden="1" customHeight="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8.25" hidden="1" customHeight="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8.25" hidden="1" customHeight="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8.25" hidden="1" customHeight="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8.25" hidden="1" customHeight="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8.25" hidden="1" customHeight="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8.25" hidden="1" customHeight="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8.25" hidden="1" customHeight="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8.25" hidden="1" customHeight="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8.25" hidden="1" customHeight="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8.25" hidden="1" customHeight="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8.25" hidden="1" customHeight="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8.25" hidden="1" customHeight="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8.25" hidden="1" customHeight="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8.25" hidden="1" customHeight="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8.25" hidden="1" customHeight="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8.25" hidden="1" customHeight="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8.25" hidden="1" customHeight="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8.25" hidden="1" customHeight="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8.25" hidden="1" customHeight="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8.25" hidden="1" customHeight="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8.25" hidden="1" customHeight="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8.25" hidden="1" customHeight="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8.25" hidden="1" customHeight="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8.25" hidden="1" customHeight="1">
      <c r="A81" s="25"/>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8.25" hidden="1" customHeight="1">
      <c r="A82" s="25"/>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8.25" hidden="1" customHeight="1">
      <c r="A83" s="25"/>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8.25" hidden="1" customHeight="1">
      <c r="A84" s="25"/>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8.25" hidden="1" customHeight="1">
      <c r="A85" s="25"/>
      <c r="B85"/>
      <c r="C85"/>
      <c r="D85"/>
      <c r="E85"/>
      <c r="F85"/>
      <c r="G85"/>
      <c r="H85"/>
      <c r="I85"/>
      <c r="J85"/>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8.25" hidden="1" customHeight="1">
      <c r="A86" s="25"/>
      <c r="B86"/>
      <c r="C86"/>
      <c r="D86"/>
      <c r="E86"/>
      <c r="F86"/>
      <c r="G86"/>
      <c r="H86"/>
      <c r="I86"/>
      <c r="J86"/>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8.25" hidden="1" customHeight="1">
      <c r="A87" s="25"/>
      <c r="B87"/>
      <c r="C87"/>
      <c r="D87"/>
      <c r="E87"/>
      <c r="F87"/>
      <c r="G87"/>
      <c r="H87"/>
      <c r="I87"/>
      <c r="J87"/>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8.25" hidden="1" customHeight="1">
      <c r="A88" s="33"/>
      <c r="B88"/>
      <c r="C88"/>
      <c r="D88"/>
      <c r="E88"/>
      <c r="F88"/>
      <c r="G88"/>
      <c r="H88"/>
      <c r="I88"/>
      <c r="J88"/>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8.25" hidden="1" customHeight="1">
      <c r="A89" s="33"/>
      <c r="B89"/>
      <c r="C89"/>
      <c r="D89"/>
      <c r="E89"/>
      <c r="F89"/>
      <c r="G89"/>
      <c r="H89"/>
      <c r="I89"/>
      <c r="J89"/>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8.25" hidden="1" customHeight="1">
      <c r="A90" s="33"/>
      <c r="B90"/>
      <c r="C90"/>
      <c r="D90"/>
      <c r="E90"/>
      <c r="F90"/>
      <c r="G90"/>
      <c r="H90"/>
      <c r="I90"/>
      <c r="J90"/>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8.25" hidden="1" customHeight="1">
      <c r="A91" s="33"/>
      <c r="B91"/>
      <c r="C91"/>
      <c r="D91"/>
      <c r="E91"/>
      <c r="F91"/>
      <c r="G91"/>
      <c r="H91"/>
      <c r="I91"/>
      <c r="J91"/>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8.25" hidden="1" customHeight="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8.25" hidden="1" customHeight="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8.25" hidden="1" customHeight="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38" customFormat="1" ht="8.25" hidden="1" customHeight="1">
      <c r="A95" s="33"/>
      <c r="B95" s="40"/>
      <c r="C95" s="40"/>
      <c r="D95" s="40"/>
      <c r="E95" s="40"/>
      <c r="F95" s="40"/>
      <c r="G95" s="40"/>
      <c r="H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s="38" customFormat="1" ht="8.25" hidden="1" customHeight="1">
      <c r="A96" s="33"/>
      <c r="B96" s="40"/>
      <c r="C96" s="40"/>
      <c r="D96" s="40"/>
      <c r="E96" s="40"/>
      <c r="F96" s="40"/>
      <c r="G96" s="40"/>
      <c r="H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s="38" customFormat="1" ht="8.25" hidden="1" customHeight="1">
      <c r="A97" s="33"/>
      <c r="B97" s="40"/>
      <c r="C97" s="40"/>
      <c r="D97" s="40"/>
      <c r="E97" s="40"/>
      <c r="F97" s="40"/>
      <c r="G97" s="40"/>
      <c r="H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s="38" customFormat="1" ht="8.25" hidden="1" customHeight="1">
      <c r="A98" s="33"/>
      <c r="B98" s="40"/>
      <c r="C98" s="40"/>
      <c r="D98" s="40"/>
      <c r="E98" s="40"/>
      <c r="F98" s="40"/>
      <c r="G98" s="40"/>
      <c r="H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s="38" customFormat="1" ht="8.25" hidden="1" customHeight="1">
      <c r="A99" s="33"/>
      <c r="B99" s="40"/>
      <c r="C99" s="40"/>
      <c r="D99" s="40"/>
      <c r="E99" s="40"/>
      <c r="F99" s="40"/>
      <c r="G99" s="40"/>
      <c r="H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s="38" customFormat="1" ht="8.25" hidden="1" customHeight="1">
      <c r="A100" s="33"/>
      <c r="B100" s="40"/>
      <c r="C100" s="40"/>
      <c r="D100" s="40"/>
      <c r="E100" s="40"/>
      <c r="F100" s="40"/>
      <c r="G100" s="40"/>
      <c r="H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s="38" customFormat="1" ht="8.25" hidden="1" customHeight="1">
      <c r="A101" s="33"/>
      <c r="B101" s="40"/>
      <c r="C101" s="40"/>
      <c r="D101" s="40"/>
      <c r="E101" s="40"/>
      <c r="F101" s="40"/>
      <c r="G101" s="40"/>
      <c r="H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16" spans="2:7" ht="8.25" hidden="1" customHeight="1">
      <c r="B116" s="40"/>
      <c r="C116" s="40"/>
      <c r="D116" s="40"/>
      <c r="E116" s="40"/>
      <c r="F116" s="40"/>
      <c r="G116" s="40"/>
    </row>
    <row r="117" spans="2:7" ht="8.25" hidden="1" customHeight="1">
      <c r="B117" s="40"/>
      <c r="C117" s="40"/>
      <c r="D117" s="40"/>
      <c r="E117" s="40"/>
      <c r="F117" s="40"/>
      <c r="G117" s="40"/>
    </row>
    <row r="118" spans="2:7" ht="8.25" hidden="1" customHeight="1">
      <c r="B118" s="40"/>
      <c r="C118" s="40"/>
      <c r="D118" s="40"/>
      <c r="E118" s="40"/>
      <c r="F118" s="40"/>
      <c r="G118" s="40"/>
    </row>
    <row r="119" spans="2:7" ht="8.25" hidden="1" customHeight="1">
      <c r="B119" s="40"/>
      <c r="C119" s="40"/>
      <c r="D119" s="40"/>
      <c r="E119" s="40"/>
      <c r="F119" s="40"/>
      <c r="G119" s="40"/>
    </row>
    <row r="120" spans="2:7" ht="8.25" hidden="1" customHeight="1">
      <c r="B120" s="40"/>
      <c r="C120" s="40"/>
      <c r="D120" s="40"/>
      <c r="E120" s="40"/>
      <c r="F120" s="40"/>
      <c r="G120" s="40"/>
    </row>
    <row r="121" spans="2:7" ht="8.25" hidden="1" customHeight="1">
      <c r="B121" s="40"/>
      <c r="C121" s="40"/>
      <c r="D121" s="40"/>
      <c r="E121" s="40"/>
      <c r="F121" s="40"/>
      <c r="G121" s="40"/>
    </row>
  </sheetData>
  <sheetProtection algorithmName="SHA-512" hashValue="+uChqGJSgQe0XZ+/bfKf9tn3AoqFy3aqgiRF7kOlxx+ZU/v9re/TwoEEinBiIoo8VsnH3EBUx6maVryfJgbs6g==" saltValue="8jwCmsA0pWHEmclJAi+iog==" spinCount="100000" sheet="1" objects="1" scenarios="1" selectLockedCells="1"/>
  <mergeCells count="23">
    <mergeCell ref="B30:C30"/>
    <mergeCell ref="D30:E30"/>
    <mergeCell ref="F30:G30"/>
    <mergeCell ref="B32:G32"/>
    <mergeCell ref="B39:G41"/>
    <mergeCell ref="B26:C26"/>
    <mergeCell ref="D26:E26"/>
    <mergeCell ref="F26:G26"/>
    <mergeCell ref="B28:C28"/>
    <mergeCell ref="D28:E28"/>
    <mergeCell ref="F28:G28"/>
    <mergeCell ref="B22:C22"/>
    <mergeCell ref="D22:E22"/>
    <mergeCell ref="F22:G22"/>
    <mergeCell ref="B24:C24"/>
    <mergeCell ref="D24:E24"/>
    <mergeCell ref="F24:G24"/>
    <mergeCell ref="B2:D2"/>
    <mergeCell ref="E14:F14"/>
    <mergeCell ref="B16:G16"/>
    <mergeCell ref="B20:C20"/>
    <mergeCell ref="D20:E20"/>
    <mergeCell ref="F20:G20"/>
  </mergeCells>
  <hyperlinks>
    <hyperlink ref="B46" r:id="rId1" xr:uid="{B874F982-D425-4B8E-97A6-4B75D9BB7FE4}"/>
  </hyperlinks>
  <printOptions horizontalCentered="1"/>
  <pageMargins left="0.2" right="0.2" top="0.25" bottom="0.25" header="0.5" footer="0.5"/>
  <pageSetup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pageSetUpPr fitToPage="1"/>
  </sheetPr>
  <dimension ref="A1:IU121"/>
  <sheetViews>
    <sheetView showGridLines="0" showRowColHeaders="0" zoomScaleNormal="100" zoomScaleSheetLayoutView="80" workbookViewId="0">
      <selection activeCell="D45" sqref="D45"/>
    </sheetView>
  </sheetViews>
  <sheetFormatPr defaultColWidth="0" defaultRowHeight="20.25" customHeight="1" zeroHeight="1"/>
  <cols>
    <col min="1" max="1" width="3.109375" style="33" customWidth="1"/>
    <col min="2" max="2" width="20.44140625" style="33" customWidth="1"/>
    <col min="3"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16" t="s">
        <v>23</v>
      </c>
      <c r="C2" s="216"/>
      <c r="D2" s="216"/>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2</v>
      </c>
      <c r="C4" s="15"/>
      <c r="D4" s="15"/>
      <c r="E4" s="14" t="s">
        <v>24</v>
      </c>
      <c r="F4" s="16"/>
      <c r="H4" s="17"/>
    </row>
    <row r="5" spans="1:30" ht="7.5" customHeight="1">
      <c r="A5" s="11"/>
      <c r="B5" s="15"/>
      <c r="C5" s="15"/>
      <c r="D5" s="15"/>
      <c r="E5" s="15"/>
      <c r="F5" s="16"/>
      <c r="H5" s="17"/>
    </row>
    <row r="6" spans="1:30" s="35" customFormat="1" ht="15.7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7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7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5.75" customHeight="1">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5.75" customHeight="1">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25</v>
      </c>
      <c r="C12" s="15"/>
      <c r="D12" s="17"/>
      <c r="E12" s="14" t="s">
        <v>26</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189" t="str">
        <f>IF(Inputs!$C$24&lt;&gt;"",Inputs!$C$24,"")</f>
        <v>Equipment Description</v>
      </c>
      <c r="C14" s="37"/>
      <c r="D14" s="37"/>
      <c r="E14" s="217">
        <f>+Inputs!C25</f>
        <v>160000</v>
      </c>
      <c r="F14" s="217"/>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18" t="str">
        <f>"5% DOWN - ("&amp;TEXT($E$14*0.05,"$#,##0")&amp;") 
FOLLOWED BY NO PAYMENTS FOR 360 DAYS"</f>
        <v>5% DOWN - ($8,000) 
FOLLOWED BY NO PAYMENTS FOR 360 DAYS</v>
      </c>
      <c r="C16" s="219"/>
      <c r="D16" s="219"/>
      <c r="E16" s="219"/>
      <c r="F16" s="219"/>
      <c r="G16" s="220"/>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37.5"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21" t="s">
        <v>28</v>
      </c>
      <c r="C20" s="221"/>
      <c r="D20" s="222" t="s">
        <v>45</v>
      </c>
      <c r="E20" s="222"/>
      <c r="F20" s="222" t="s">
        <v>30</v>
      </c>
      <c r="G20" s="222"/>
      <c r="H20" s="25"/>
    </row>
    <row r="21" spans="1:255" ht="7.5" customHeight="1">
      <c r="A21" s="11"/>
      <c r="B21"/>
      <c r="C21"/>
      <c r="D21"/>
      <c r="E21"/>
      <c r="F21"/>
      <c r="G21"/>
      <c r="H21" s="25"/>
    </row>
    <row r="22" spans="1:255" ht="25.5" customHeight="1">
      <c r="A22" s="11"/>
      <c r="B22" s="210" t="s">
        <v>46</v>
      </c>
      <c r="C22" s="211"/>
      <c r="D22" s="223">
        <f ca="1">IF(Rates!$C$4=1,"n/a",_xlfn.XLOOKUP(Inputs!K13, Rates!J63:J79,Rates!I63:I79))</f>
        <v>8.2504769843946058E-2</v>
      </c>
      <c r="E22" s="223"/>
      <c r="F22" s="213">
        <f ca="1">IF(Rates!$C$4=1,"n/a",IF($E$14&lt;10000,"$10K Min.",$E$14*_xlfn.XLOOKUP(Inputs!K13, Rates!J63:J79,Rates!K63:K79)))</f>
        <v>33450.306424132134</v>
      </c>
      <c r="G22" s="214"/>
      <c r="H22" s="25"/>
    </row>
    <row r="23" spans="1:255" ht="20.25" customHeight="1">
      <c r="A23" s="11"/>
      <c r="B23" s="50"/>
      <c r="C23" s="51"/>
      <c r="D23" s="52"/>
      <c r="E23" s="53"/>
      <c r="F23" s="54"/>
      <c r="G23" s="55"/>
      <c r="H23" s="25"/>
    </row>
    <row r="24" spans="1:255" ht="25.5" customHeight="1">
      <c r="A24" s="24"/>
      <c r="B24" s="224" t="s">
        <v>47</v>
      </c>
      <c r="C24" s="225"/>
      <c r="D24" s="226">
        <f ca="1">IF(Rates!$C$4=1,"n/a",_xlfn.XLOOKUP(Inputs!K13, Rates!J45:J61,Rates!I45:I61))</f>
        <v>8.2500041156293946E-2</v>
      </c>
      <c r="E24" s="226"/>
      <c r="F24" s="227">
        <f ca="1">IF(Rates!$C$4=1,"n/a",IF($E$14&lt;10000,"$10K Min.",$E$14*_xlfn.XLOOKUP(Inputs!K13, Rates!J45:J61, Rates!K45:K61)))</f>
        <v>38642.579331297158</v>
      </c>
      <c r="G24" s="228"/>
      <c r="H24" s="25"/>
    </row>
    <row r="25" spans="1:255" ht="20.25" customHeight="1">
      <c r="A25" s="11"/>
      <c r="B25" s="50"/>
      <c r="C25" s="51"/>
      <c r="D25" s="52"/>
      <c r="E25" s="53"/>
      <c r="F25" s="54"/>
      <c r="G25" s="55"/>
      <c r="H25" s="25"/>
    </row>
    <row r="26" spans="1:255" ht="25.5" customHeight="1">
      <c r="A26" s="11"/>
      <c r="B26" s="210" t="s">
        <v>48</v>
      </c>
      <c r="C26" s="211"/>
      <c r="D26" s="223">
        <f ca="1">IF(Rates!$C$4=1,"n/a",_xlfn.XLOOKUP(Inputs!K13, Rates!J27:J43,Rates!I27:I43))</f>
        <v>8.2499972592094295E-2</v>
      </c>
      <c r="E26" s="223"/>
      <c r="F26" s="213">
        <f ca="1">IF(Rates!$C$4=1,"n/a",IF($E$14&lt;10000,"$10K Min.",$E$14*_xlfn.XLOOKUP(Inputs!K13, Rates!J27:J43, Rates!K27:K43)))</f>
        <v>46474.767830512326</v>
      </c>
      <c r="G26" s="214"/>
      <c r="H26" s="25"/>
    </row>
    <row r="27" spans="1:255" ht="20.25" customHeight="1">
      <c r="A27" s="11"/>
      <c r="C27" s="26"/>
      <c r="D27" s="27"/>
      <c r="E27" s="28"/>
      <c r="F27" s="29"/>
      <c r="G27" s="30"/>
      <c r="H27" s="25"/>
    </row>
    <row r="28" spans="1:255" ht="25.5" customHeight="1">
      <c r="A28" s="11"/>
      <c r="B28" s="229" t="s">
        <v>31</v>
      </c>
      <c r="C28" s="230"/>
      <c r="D28" s="231">
        <f ca="1">IF(Rates!$C$4=1,"n/a",_xlfn.XLOOKUP(Inputs!K13, Rates!J9:J25,Rates!I9:I25))</f>
        <v>8.2499960239039716E-2</v>
      </c>
      <c r="E28" s="231"/>
      <c r="F28" s="232">
        <f ca="1">IF(Rates!$C$4=1,"n/a",IF($E$14&lt;10000,"$10K Min.",$E$14*_xlfn.XLOOKUP(Inputs!K13, Rates!J9:J25,Rates!K9:K25)))</f>
        <v>59587.842725867791</v>
      </c>
      <c r="G28" s="233"/>
      <c r="H28" s="25"/>
    </row>
    <row r="29" spans="1:255" ht="20.25" hidden="1" customHeight="1">
      <c r="A29" s="11"/>
      <c r="C29" s="26"/>
      <c r="D29" s="27"/>
      <c r="E29" s="28"/>
      <c r="F29" s="29"/>
      <c r="G29" s="30"/>
      <c r="H29" s="25"/>
    </row>
    <row r="30" spans="1:255" ht="20.25" hidden="1" customHeight="1">
      <c r="A30" s="24"/>
      <c r="B30" s="224" t="s">
        <v>31</v>
      </c>
      <c r="C30" s="225"/>
      <c r="D30" s="226">
        <v>3.9899999999999998E-2</v>
      </c>
      <c r="E30" s="226"/>
      <c r="F30" s="227">
        <f>+IF($E$14&lt;10000,"$10K Min.",$E$14*0.3183)</f>
        <v>50928.000000000007</v>
      </c>
      <c r="G30" s="228"/>
      <c r="H30" s="25"/>
    </row>
    <row r="31" spans="1:255" ht="4.5" customHeight="1">
      <c r="A31" s="11"/>
      <c r="C31" s="26"/>
      <c r="D31" s="27"/>
      <c r="E31" s="28"/>
      <c r="F31" s="29"/>
      <c r="G31" s="30"/>
      <c r="H31" s="25"/>
    </row>
    <row r="32" spans="1:255" ht="20.25" customHeight="1">
      <c r="A32" s="11"/>
      <c r="B32" s="215" t="str">
        <f ca="1">"Quote Date: "&amp; TEXT(TODAY(),"MM/DD/YY")</f>
        <v>Quote Date: 06/11/26</v>
      </c>
      <c r="C32" s="215"/>
      <c r="D32" s="215"/>
      <c r="E32" s="215"/>
      <c r="F32" s="215"/>
      <c r="G32" s="215"/>
      <c r="H32" s="31"/>
      <c r="I32" s="43"/>
      <c r="J32" s="43"/>
      <c r="S32" s="43"/>
      <c r="T32" s="43"/>
      <c r="U32" s="43"/>
      <c r="V32" s="43"/>
      <c r="W32" s="43"/>
      <c r="X32" s="43"/>
      <c r="Y32" s="43"/>
      <c r="Z32" s="43"/>
      <c r="AA32" s="43"/>
      <c r="AB32" s="43"/>
      <c r="AC32" s="43"/>
      <c r="AD32" s="43"/>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row>
    <row r="33" spans="1:255" ht="15.6">
      <c r="A33" s="11"/>
      <c r="B33" s="70" t="s">
        <v>49</v>
      </c>
      <c r="C33" s="11"/>
      <c r="D33" s="32"/>
      <c r="E33" s="11"/>
      <c r="F33" s="32"/>
      <c r="G33" s="72" t="s">
        <v>34</v>
      </c>
      <c r="H33" s="31"/>
      <c r="I33" s="43"/>
      <c r="J33" s="43"/>
      <c r="S33" s="43"/>
      <c r="T33" s="43"/>
      <c r="U33" s="43"/>
      <c r="V33" s="43"/>
      <c r="W33" s="43"/>
      <c r="X33" s="43"/>
      <c r="Y33" s="43"/>
      <c r="Z33" s="43"/>
      <c r="AA33" s="43"/>
      <c r="AB33" s="43"/>
      <c r="AC33" s="43"/>
      <c r="AD33" s="43"/>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row>
    <row r="34" spans="1:255" ht="13.8">
      <c r="A34" s="11"/>
      <c r="B34" s="206" t="s">
        <v>50</v>
      </c>
      <c r="C34" s="38"/>
      <c r="D34" s="38"/>
      <c r="E34" s="38"/>
      <c r="F34" s="38"/>
      <c r="G34" s="72" t="str">
        <f>"- Pricing effective through "&amp;TEXT(Rates!C3,"mm/dd/yyyy")</f>
        <v>- Pricing effective through 09/30/2026</v>
      </c>
      <c r="H34" s="31"/>
      <c r="I34" s="43"/>
      <c r="J34" s="43"/>
      <c r="S34" s="43"/>
      <c r="T34" s="43"/>
      <c r="U34" s="43"/>
      <c r="V34" s="43"/>
      <c r="W34" s="43"/>
      <c r="X34" s="43"/>
      <c r="Y34" s="43"/>
      <c r="Z34" s="43"/>
      <c r="AA34" s="43"/>
      <c r="AB34" s="43"/>
      <c r="AC34" s="43"/>
      <c r="AD34" s="43"/>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row>
    <row r="35" spans="1:255" ht="13.8">
      <c r="A35" s="11"/>
      <c r="B35" s="206" t="s">
        <v>51</v>
      </c>
      <c r="C35" s="71"/>
      <c r="D35" s="71"/>
      <c r="E35" s="38"/>
      <c r="F35"/>
      <c r="G35" s="75" t="s">
        <v>38</v>
      </c>
      <c r="H35" s="25"/>
    </row>
    <row r="36" spans="1:255" ht="13.8">
      <c r="A36" s="11"/>
      <c r="B36" s="70" t="s">
        <v>33</v>
      </c>
      <c r="C36" s="71"/>
      <c r="D36" s="71"/>
      <c r="E36" s="38"/>
      <c r="F36"/>
      <c r="G36" s="72" t="s">
        <v>37</v>
      </c>
      <c r="H36" s="25"/>
    </row>
    <row r="37" spans="1:255" s="38" customFormat="1" ht="13.8">
      <c r="A37" s="11"/>
      <c r="B37" s="73" t="s">
        <v>44</v>
      </c>
      <c r="C37" s="74"/>
      <c r="D37" s="74"/>
      <c r="F37"/>
      <c r="G37" s="72" t="s">
        <v>39</v>
      </c>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11"/>
      <c r="B38" s="73" t="s">
        <v>41</v>
      </c>
      <c r="C38" s="74"/>
      <c r="D38" s="74"/>
      <c r="F38"/>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5.25" customHeight="1">
      <c r="A39" s="11"/>
      <c r="B39" s="234" t="str">
        <f ca="1">IF(Rates!$C$4=0,"","Quote Tool outside of effective pricing dates. Please contact GreatAmerica at the email below to request an update.")</f>
        <v/>
      </c>
      <c r="C39" s="234"/>
      <c r="D39" s="234"/>
      <c r="E39" s="234"/>
      <c r="F39" s="234"/>
      <c r="G39" s="234"/>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customFormat="1" ht="5.25" customHeight="1">
      <c r="B40" s="234"/>
      <c r="C40" s="234"/>
      <c r="D40" s="234"/>
      <c r="E40" s="234"/>
      <c r="F40" s="234"/>
      <c r="G40" s="234"/>
    </row>
    <row r="41" spans="1:255" s="38" customFormat="1" ht="5.25" customHeight="1">
      <c r="A41" s="25"/>
      <c r="B41" s="234"/>
      <c r="C41" s="234"/>
      <c r="D41" s="234"/>
      <c r="E41" s="234"/>
      <c r="F41" s="234"/>
      <c r="G41" s="234"/>
      <c r="H41" s="25"/>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20.25" customHeight="1">
      <c r="A42" s="25"/>
      <c r="H42" s="25"/>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2" customHeight="1">
      <c r="A43" s="25"/>
      <c r="B43" s="25"/>
      <c r="C43" s="25"/>
      <c r="D43" s="25"/>
      <c r="E43" s="25"/>
      <c r="F43" s="25"/>
      <c r="G43" s="25"/>
      <c r="H43" s="25"/>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5" customHeight="1">
      <c r="A44" s="25"/>
      <c r="B44" s="45" t="str">
        <f>+Inputs!B30</f>
        <v>Phone: 800-945-2644</v>
      </c>
      <c r="C44" s="25"/>
      <c r="D44" s="25"/>
      <c r="E44" s="25"/>
      <c r="F44" s="25"/>
      <c r="G44" s="25"/>
      <c r="H44" s="25"/>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4.25" customHeight="1">
      <c r="A45" s="25"/>
      <c r="B45" s="45" t="s">
        <v>21</v>
      </c>
      <c r="C45" s="25"/>
      <c r="D45" s="25"/>
      <c r="E45" s="25"/>
      <c r="F45" s="25"/>
      <c r="G45" s="25"/>
      <c r="H45" s="2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1.25" customHeight="1">
      <c r="A46" s="25"/>
      <c r="B46" t="s">
        <v>22</v>
      </c>
      <c r="C46" s="25"/>
      <c r="D46" s="25"/>
      <c r="E46" s="25"/>
      <c r="F46" s="25"/>
      <c r="G46" s="25"/>
      <c r="H46" s="25"/>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0.5" customHeight="1">
      <c r="A47" s="25"/>
      <c r="C47" s="25"/>
      <c r="D47" s="25"/>
      <c r="E47" s="25"/>
      <c r="F47" s="25"/>
      <c r="G47" s="25"/>
      <c r="H47" s="25"/>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9.75" hidden="1" customHeight="1">
      <c r="A48" s="25"/>
      <c r="B48" s="11"/>
      <c r="C48" s="11"/>
      <c r="D48" s="11"/>
      <c r="E48" s="11"/>
      <c r="F48" s="11"/>
      <c r="G48" s="11"/>
      <c r="H48" s="11"/>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0.5" hidden="1" customHeight="1">
      <c r="A49" s="25"/>
      <c r="B49" s="11"/>
      <c r="C49" s="11"/>
      <c r="D49" s="11"/>
      <c r="E49" s="11"/>
      <c r="F49" s="11"/>
      <c r="G49" s="11"/>
      <c r="H49" s="11"/>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20.25" hidden="1" customHeight="1">
      <c r="A50" s="25"/>
      <c r="B50" s="11"/>
      <c r="C50" s="11"/>
      <c r="D50" s="11"/>
      <c r="E50" s="11"/>
      <c r="H50" s="11"/>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20.25" hidden="1" customHeight="1">
      <c r="A51" s="25"/>
      <c r="B51" s="11"/>
      <c r="C51" s="11"/>
      <c r="D51" s="11"/>
      <c r="E51" s="11"/>
      <c r="H51" s="1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20.25" hidden="1" customHeight="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20.25" hidden="1" customHeight="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20.25" hidden="1" customHeight="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20.25" hidden="1" customHeight="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20.25" hidden="1" customHeight="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20.25" hidden="1" customHeight="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20.25" hidden="1" customHeight="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20.25" hidden="1" customHeight="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20.25" hidden="1" customHeight="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20.25" hidden="1" customHeight="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20.25" hidden="1" customHeight="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20.25" hidden="1" customHeight="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20.25" hidden="1" customHeight="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20.25" hidden="1" customHeight="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20.25" hidden="1" customHeight="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20.25" hidden="1" customHeight="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20.25" hidden="1" customHeight="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20.25" hidden="1" customHeight="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20.25" hidden="1" customHeight="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20.25" hidden="1" customHeight="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20.25" hidden="1" customHeight="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20.25" hidden="1" customHeight="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20.25" hidden="1" customHeight="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20.25" hidden="1" customHeight="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20.25" hidden="1" customHeight="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20.25" hidden="1" customHeight="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20.25" hidden="1" customHeight="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20.25" hidden="1" customHeight="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20.25" hidden="1" customHeight="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20.25" hidden="1" customHeight="1">
      <c r="A81" s="25"/>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20.25" hidden="1" customHeight="1">
      <c r="A82" s="25"/>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20.25" hidden="1" customHeight="1">
      <c r="A83" s="25"/>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20.25" hidden="1" customHeight="1">
      <c r="A84" s="25"/>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20.25" hidden="1" customHeight="1">
      <c r="A85" s="25"/>
      <c r="B85"/>
      <c r="C85"/>
      <c r="D85"/>
      <c r="E85"/>
      <c r="F85"/>
      <c r="G85"/>
      <c r="H85"/>
      <c r="I85"/>
      <c r="J85"/>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20.25" hidden="1" customHeight="1">
      <c r="A86" s="25"/>
      <c r="B86"/>
      <c r="C86"/>
      <c r="D86"/>
      <c r="E86"/>
      <c r="F86"/>
      <c r="G86"/>
      <c r="H86"/>
      <c r="I86"/>
      <c r="J86"/>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20.25" hidden="1" customHeight="1">
      <c r="A87" s="25"/>
      <c r="B87"/>
      <c r="C87"/>
      <c r="D87"/>
      <c r="E87"/>
      <c r="F87"/>
      <c r="G87"/>
      <c r="H87"/>
      <c r="I87"/>
      <c r="J87"/>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20.25" hidden="1" customHeight="1">
      <c r="A88" s="33"/>
      <c r="B88"/>
      <c r="C88"/>
      <c r="D88"/>
      <c r="E88"/>
      <c r="F88"/>
      <c r="G88"/>
      <c r="H88"/>
      <c r="I88"/>
      <c r="J88"/>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20.25" hidden="1" customHeight="1">
      <c r="A89" s="33"/>
      <c r="B89"/>
      <c r="C89"/>
      <c r="D89"/>
      <c r="E89"/>
      <c r="F89"/>
      <c r="G89"/>
      <c r="H89"/>
      <c r="I89"/>
      <c r="J89"/>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20.25" hidden="1" customHeight="1">
      <c r="A90" s="33"/>
      <c r="B90"/>
      <c r="C90"/>
      <c r="D90"/>
      <c r="E90"/>
      <c r="F90"/>
      <c r="G90"/>
      <c r="H90"/>
      <c r="I90"/>
      <c r="J90"/>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20.25" hidden="1" customHeight="1">
      <c r="A91" s="33"/>
      <c r="B91"/>
      <c r="C91"/>
      <c r="D91"/>
      <c r="E91"/>
      <c r="F91"/>
      <c r="G91"/>
      <c r="H91"/>
      <c r="I91"/>
      <c r="J91"/>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20.25" hidden="1" customHeight="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20.25" hidden="1" customHeight="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20.25" hidden="1" customHeight="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38" customFormat="1" ht="20.25" hidden="1" customHeight="1">
      <c r="A95" s="33"/>
      <c r="B95" s="40"/>
      <c r="C95" s="40"/>
      <c r="D95" s="40"/>
      <c r="E95" s="40"/>
      <c r="F95" s="40"/>
      <c r="G95" s="40"/>
      <c r="H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s="38" customFormat="1" ht="20.25" hidden="1" customHeight="1">
      <c r="A96" s="33"/>
      <c r="B96" s="40"/>
      <c r="C96" s="40"/>
      <c r="D96" s="40"/>
      <c r="E96" s="40"/>
      <c r="F96" s="40"/>
      <c r="G96" s="40"/>
      <c r="H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s="38" customFormat="1" ht="20.25" hidden="1" customHeight="1">
      <c r="A97" s="33"/>
      <c r="B97" s="40"/>
      <c r="C97" s="40"/>
      <c r="D97" s="40"/>
      <c r="E97" s="40"/>
      <c r="F97" s="40"/>
      <c r="G97" s="40"/>
      <c r="H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s="38" customFormat="1" ht="20.25" hidden="1" customHeight="1">
      <c r="A98" s="33"/>
      <c r="B98" s="40"/>
      <c r="C98" s="40"/>
      <c r="D98" s="40"/>
      <c r="E98" s="40"/>
      <c r="F98" s="40"/>
      <c r="G98" s="40"/>
      <c r="H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s="38" customFormat="1" ht="20.25" hidden="1" customHeight="1">
      <c r="A99" s="33"/>
      <c r="B99" s="40"/>
      <c r="C99" s="40"/>
      <c r="D99" s="40"/>
      <c r="E99" s="40"/>
      <c r="F99" s="40"/>
      <c r="G99" s="40"/>
      <c r="H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s="38" customFormat="1" ht="20.25" hidden="1" customHeight="1">
      <c r="A100" s="33"/>
      <c r="B100" s="40"/>
      <c r="C100" s="40"/>
      <c r="D100" s="40"/>
      <c r="E100" s="40"/>
      <c r="F100" s="40"/>
      <c r="G100" s="40"/>
      <c r="H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s="38" customFormat="1" ht="20.25" hidden="1" customHeight="1">
      <c r="A101" s="33"/>
      <c r="B101" s="40"/>
      <c r="C101" s="40"/>
      <c r="D101" s="40"/>
      <c r="E101" s="40"/>
      <c r="F101" s="40"/>
      <c r="G101" s="40"/>
      <c r="H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16" spans="2:7" ht="20.25" hidden="1" customHeight="1">
      <c r="B116" s="40"/>
      <c r="C116" s="40"/>
      <c r="D116" s="40"/>
      <c r="E116" s="40"/>
      <c r="F116" s="40"/>
      <c r="G116" s="40"/>
    </row>
    <row r="117" spans="2:7" ht="20.25" hidden="1" customHeight="1">
      <c r="B117" s="40"/>
      <c r="C117" s="40"/>
      <c r="D117" s="40"/>
      <c r="E117" s="40"/>
      <c r="F117" s="40"/>
      <c r="G117" s="40"/>
    </row>
    <row r="118" spans="2:7" ht="20.25" hidden="1" customHeight="1">
      <c r="B118" s="40"/>
      <c r="C118" s="40"/>
      <c r="D118" s="40"/>
      <c r="E118" s="40"/>
      <c r="F118" s="40"/>
      <c r="G118" s="40"/>
    </row>
    <row r="119" spans="2:7" ht="20.25" hidden="1" customHeight="1">
      <c r="B119" s="40"/>
      <c r="C119" s="40"/>
      <c r="D119" s="40"/>
      <c r="E119" s="40"/>
      <c r="F119" s="40"/>
      <c r="G119" s="40"/>
    </row>
    <row r="120" spans="2:7" ht="20.25" hidden="1" customHeight="1">
      <c r="B120" s="40"/>
      <c r="C120" s="40"/>
      <c r="D120" s="40"/>
      <c r="E120" s="40"/>
      <c r="F120" s="40"/>
      <c r="G120" s="40"/>
    </row>
    <row r="121" spans="2:7" ht="20.25" hidden="1" customHeight="1">
      <c r="B121" s="40"/>
      <c r="C121" s="40"/>
      <c r="D121" s="40"/>
      <c r="E121" s="40"/>
      <c r="F121" s="40"/>
      <c r="G121" s="40"/>
    </row>
  </sheetData>
  <sheetProtection algorithmName="SHA-512" hashValue="NsxcB2EQnhwq1cnX3TnwoRt790TV4tNKmE1/InCMY2ji9+TyunqdqcxjLVdA8cnVtWHgp8haq6ll7uFlSv2foQ==" saltValue="DvlEevF6gsJfOIRSxLzpYQ==" spinCount="100000" sheet="1" selectLockedCells="1"/>
  <mergeCells count="23">
    <mergeCell ref="B39:G41"/>
    <mergeCell ref="B30:C30"/>
    <mergeCell ref="D30:E30"/>
    <mergeCell ref="F30:G30"/>
    <mergeCell ref="B26:C26"/>
    <mergeCell ref="D26:E26"/>
    <mergeCell ref="F26:G26"/>
    <mergeCell ref="B32:G32"/>
    <mergeCell ref="B28:C28"/>
    <mergeCell ref="D28:E28"/>
    <mergeCell ref="F28:G28"/>
    <mergeCell ref="B2:D2"/>
    <mergeCell ref="E14:F14"/>
    <mergeCell ref="B16:G16"/>
    <mergeCell ref="B20:C20"/>
    <mergeCell ref="D20:E20"/>
    <mergeCell ref="F20:G20"/>
    <mergeCell ref="B22:C22"/>
    <mergeCell ref="D22:E22"/>
    <mergeCell ref="F22:G22"/>
    <mergeCell ref="B24:C24"/>
    <mergeCell ref="D24:E24"/>
    <mergeCell ref="F24:G24"/>
  </mergeCells>
  <printOptions horizontalCentered="1"/>
  <pageMargins left="0.2" right="0.2" top="0.25" bottom="0.25"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C69A-9B33-44AE-A327-0270EB1B7C5D}">
  <sheetPr codeName="Sheet6">
    <pageSetUpPr fitToPage="1"/>
  </sheetPr>
  <dimension ref="A1:V51"/>
  <sheetViews>
    <sheetView showGridLines="0" showRowColHeaders="0" zoomScale="115" zoomScaleNormal="115" workbookViewId="0">
      <selection activeCell="B10" sqref="B10:R10"/>
    </sheetView>
  </sheetViews>
  <sheetFormatPr defaultColWidth="0" defaultRowHeight="12.75" customHeight="1" zeroHeight="1"/>
  <cols>
    <col min="1" max="1" width="2.44140625" style="85" customWidth="1"/>
    <col min="2" max="5" width="3.6640625" style="118" customWidth="1"/>
    <col min="6" max="16" width="5.6640625" style="118" customWidth="1"/>
    <col min="17" max="17" width="8.109375" style="118" customWidth="1"/>
    <col min="18" max="18" width="12" style="118" customWidth="1"/>
    <col min="19" max="19" width="2.5546875" style="85" customWidth="1"/>
    <col min="20" max="20" width="9.109375" style="85" hidden="1" customWidth="1"/>
    <col min="21" max="21" width="14" style="85" hidden="1" customWidth="1"/>
    <col min="22" max="22" width="5.109375" style="85" hidden="1" customWidth="1"/>
    <col min="23" max="16384" width="9.109375" style="85" hidden="1"/>
  </cols>
  <sheetData>
    <row r="1" spans="2:22" ht="44.25" customHeight="1">
      <c r="B1" s="78"/>
      <c r="C1" s="79"/>
      <c r="D1" s="79"/>
      <c r="E1" s="80"/>
      <c r="F1" s="79"/>
      <c r="G1" s="79"/>
      <c r="H1" s="79"/>
      <c r="I1" s="79"/>
      <c r="J1" s="79"/>
      <c r="K1" s="81"/>
      <c r="L1" s="79"/>
      <c r="M1" s="79"/>
      <c r="N1" s="82"/>
      <c r="O1" s="83"/>
      <c r="P1" s="83"/>
      <c r="Q1" s="83"/>
      <c r="R1" s="84"/>
      <c r="U1" s="85" t="s">
        <v>54</v>
      </c>
      <c r="V1" s="85" t="s">
        <v>55</v>
      </c>
    </row>
    <row r="2" spans="2:22" ht="24" customHeight="1" thickBot="1">
      <c r="B2" s="86"/>
      <c r="C2" s="87"/>
      <c r="D2" s="87"/>
      <c r="E2" s="88"/>
      <c r="F2" s="87"/>
      <c r="G2" s="87"/>
      <c r="H2" s="87"/>
      <c r="I2" s="87"/>
      <c r="J2" s="87"/>
      <c r="K2" s="89"/>
      <c r="L2" s="87"/>
      <c r="M2" s="87"/>
      <c r="N2" s="90"/>
      <c r="O2" s="91"/>
      <c r="P2" s="92"/>
      <c r="Q2" s="91"/>
      <c r="R2" s="93"/>
      <c r="U2" s="85" t="s">
        <v>56</v>
      </c>
      <c r="V2" s="85">
        <v>29</v>
      </c>
    </row>
    <row r="3" spans="2:22" ht="13.8" thickBot="1">
      <c r="B3" s="315" t="s">
        <v>57</v>
      </c>
      <c r="C3" s="316"/>
      <c r="D3" s="316"/>
      <c r="E3" s="316"/>
      <c r="F3" s="316"/>
      <c r="G3" s="316"/>
      <c r="H3" s="316"/>
      <c r="I3" s="316"/>
      <c r="J3" s="316"/>
      <c r="K3" s="316"/>
      <c r="L3" s="316"/>
      <c r="M3" s="316"/>
      <c r="N3" s="316"/>
      <c r="O3" s="316"/>
      <c r="P3" s="316"/>
      <c r="Q3" s="316"/>
      <c r="R3" s="317"/>
      <c r="U3" s="85" t="s">
        <v>58</v>
      </c>
      <c r="V3" s="85">
        <v>36</v>
      </c>
    </row>
    <row r="4" spans="2:22" ht="13.2">
      <c r="B4" s="1" t="s">
        <v>59</v>
      </c>
      <c r="C4" s="94"/>
      <c r="D4" s="94"/>
      <c r="E4" s="94"/>
      <c r="F4" s="94"/>
      <c r="G4" s="94"/>
      <c r="H4" s="94"/>
      <c r="I4" s="2" t="s">
        <v>60</v>
      </c>
      <c r="J4" s="94"/>
      <c r="K4" s="94"/>
      <c r="L4" s="94"/>
      <c r="M4" s="94"/>
      <c r="N4" s="94"/>
      <c r="O4" s="3"/>
      <c r="P4" s="2" t="s">
        <v>61</v>
      </c>
      <c r="Q4" s="94"/>
      <c r="R4" s="4"/>
      <c r="U4" s="85" t="s">
        <v>62</v>
      </c>
      <c r="V4" s="85">
        <v>42</v>
      </c>
    </row>
    <row r="5" spans="2:22" ht="13.2">
      <c r="B5" s="318" t="str">
        <f>Inputs!$C$10</f>
        <v>Dealer Name</v>
      </c>
      <c r="C5" s="319"/>
      <c r="D5" s="319"/>
      <c r="E5" s="319"/>
      <c r="F5" s="319"/>
      <c r="G5" s="319"/>
      <c r="H5" s="320"/>
      <c r="I5" s="321"/>
      <c r="J5" s="322"/>
      <c r="K5" s="322"/>
      <c r="L5" s="322"/>
      <c r="M5" s="322"/>
      <c r="N5" s="322"/>
      <c r="O5" s="323"/>
      <c r="P5" s="324"/>
      <c r="Q5" s="325"/>
      <c r="R5" s="326"/>
      <c r="U5" s="85" t="s">
        <v>63</v>
      </c>
      <c r="V5" s="85">
        <v>54</v>
      </c>
    </row>
    <row r="6" spans="2:22" ht="13.2">
      <c r="B6" s="5" t="s">
        <v>64</v>
      </c>
      <c r="C6" s="6"/>
      <c r="D6" s="6"/>
      <c r="E6" s="6"/>
      <c r="F6" s="6"/>
      <c r="G6" s="6"/>
      <c r="H6" s="6"/>
      <c r="I6" s="7" t="s">
        <v>65</v>
      </c>
      <c r="J6" s="6"/>
      <c r="K6" s="6"/>
      <c r="L6" s="6"/>
      <c r="M6" s="6"/>
      <c r="N6" s="6"/>
      <c r="O6" s="8"/>
      <c r="P6" s="7" t="s">
        <v>66</v>
      </c>
      <c r="Q6" s="6"/>
      <c r="R6" s="9"/>
      <c r="U6" s="85" t="s">
        <v>67</v>
      </c>
      <c r="V6" s="85">
        <v>66</v>
      </c>
    </row>
    <row r="7" spans="2:22" ht="13.8" thickBot="1">
      <c r="B7" s="318" t="str">
        <f>Inputs!$C$11</f>
        <v>Contact Name</v>
      </c>
      <c r="C7" s="319"/>
      <c r="D7" s="319"/>
      <c r="E7" s="319"/>
      <c r="F7" s="319"/>
      <c r="G7" s="319"/>
      <c r="H7" s="320"/>
      <c r="I7" s="324" t="str">
        <f>Inputs!$C$12</f>
        <v>Contact Email</v>
      </c>
      <c r="J7" s="325"/>
      <c r="K7" s="325"/>
      <c r="L7" s="325"/>
      <c r="M7" s="325"/>
      <c r="N7" s="325"/>
      <c r="O7" s="327"/>
      <c r="P7" s="324"/>
      <c r="Q7" s="325"/>
      <c r="R7" s="326"/>
    </row>
    <row r="8" spans="2:22" ht="14.4" thickBot="1">
      <c r="B8" s="95" t="s">
        <v>9</v>
      </c>
      <c r="C8" s="96"/>
      <c r="D8" s="96"/>
      <c r="E8" s="97"/>
      <c r="F8" s="97"/>
      <c r="G8" s="97"/>
      <c r="H8" s="97"/>
      <c r="I8" s="97"/>
      <c r="J8" s="98"/>
      <c r="K8" s="99"/>
      <c r="L8" s="97"/>
      <c r="M8" s="97"/>
      <c r="N8" s="100"/>
      <c r="O8" s="101"/>
      <c r="P8" s="97"/>
      <c r="Q8" s="97"/>
      <c r="R8" s="102"/>
    </row>
    <row r="9" spans="2:22" ht="13.2">
      <c r="B9" s="103" t="s">
        <v>68</v>
      </c>
      <c r="C9" s="104"/>
      <c r="D9" s="104"/>
      <c r="E9" s="105"/>
      <c r="F9" s="105"/>
      <c r="G9" s="106"/>
      <c r="H9" s="106"/>
      <c r="I9" s="106"/>
      <c r="J9" s="106"/>
      <c r="K9" s="106"/>
      <c r="L9" s="107"/>
      <c r="M9" s="295"/>
      <c r="N9" s="295"/>
      <c r="O9" s="108"/>
      <c r="P9" s="109"/>
      <c r="Q9" s="108"/>
      <c r="R9" s="110"/>
    </row>
    <row r="10" spans="2:22" ht="13.2">
      <c r="B10" s="296" t="str">
        <f>Inputs!$C$16</f>
        <v>Customer Name</v>
      </c>
      <c r="C10" s="297"/>
      <c r="D10" s="297"/>
      <c r="E10" s="297"/>
      <c r="F10" s="297"/>
      <c r="G10" s="297"/>
      <c r="H10" s="297"/>
      <c r="I10" s="297"/>
      <c r="J10" s="297"/>
      <c r="K10" s="297"/>
      <c r="L10" s="297"/>
      <c r="M10" s="297"/>
      <c r="N10" s="297"/>
      <c r="O10" s="297"/>
      <c r="P10" s="297"/>
      <c r="Q10" s="297"/>
      <c r="R10" s="298"/>
    </row>
    <row r="11" spans="2:22" ht="13.2">
      <c r="B11" s="111" t="s">
        <v>69</v>
      </c>
      <c r="C11" s="112"/>
      <c r="D11" s="112"/>
      <c r="E11" s="112"/>
      <c r="F11" s="112"/>
      <c r="G11" s="112"/>
      <c r="H11" s="112"/>
      <c r="I11" s="112"/>
      <c r="J11" s="112"/>
      <c r="K11" s="112"/>
      <c r="L11" s="112" t="s">
        <v>70</v>
      </c>
      <c r="M11" s="299" t="s">
        <v>71</v>
      </c>
      <c r="N11" s="300"/>
      <c r="O11" s="300"/>
      <c r="P11" s="300"/>
      <c r="Q11" s="300"/>
      <c r="R11" s="301"/>
    </row>
    <row r="12" spans="2:22" ht="13.2">
      <c r="B12" s="302" t="str">
        <f>Inputs!$C$17</f>
        <v>Customer Address</v>
      </c>
      <c r="C12" s="303"/>
      <c r="D12" s="303"/>
      <c r="E12" s="303"/>
      <c r="F12" s="303"/>
      <c r="G12" s="303"/>
      <c r="H12" s="303"/>
      <c r="I12" s="303"/>
      <c r="J12" s="303"/>
      <c r="K12" s="303"/>
      <c r="L12" s="304"/>
      <c r="M12" s="305" t="str">
        <f>Inputs!$C$18</f>
        <v>Customer City, State, Zip</v>
      </c>
      <c r="N12" s="306"/>
      <c r="O12" s="306"/>
      <c r="P12" s="306"/>
      <c r="Q12" s="306"/>
      <c r="R12" s="307"/>
    </row>
    <row r="13" spans="2:22" ht="13.2">
      <c r="B13" s="111" t="s">
        <v>72</v>
      </c>
      <c r="C13" s="113"/>
      <c r="D13" s="113"/>
      <c r="E13" s="113"/>
      <c r="F13" s="113"/>
      <c r="G13" s="113"/>
      <c r="H13" s="113"/>
      <c r="I13" s="113"/>
      <c r="J13" s="113"/>
      <c r="K13" s="113"/>
      <c r="L13" s="113"/>
      <c r="M13" s="113"/>
      <c r="N13" s="114" t="s">
        <v>73</v>
      </c>
      <c r="O13" s="115"/>
      <c r="P13" s="113"/>
      <c r="Q13" s="113"/>
      <c r="R13" s="110"/>
    </row>
    <row r="14" spans="2:22" ht="13.2">
      <c r="B14" s="302"/>
      <c r="C14" s="303"/>
      <c r="D14" s="303"/>
      <c r="E14" s="303"/>
      <c r="F14" s="303"/>
      <c r="G14" s="303"/>
      <c r="H14" s="303"/>
      <c r="I14" s="303"/>
      <c r="J14" s="303"/>
      <c r="K14" s="303"/>
      <c r="L14" s="303"/>
      <c r="M14" s="304"/>
      <c r="N14" s="308"/>
      <c r="O14" s="303"/>
      <c r="P14" s="303"/>
      <c r="Q14" s="303"/>
      <c r="R14" s="309"/>
    </row>
    <row r="15" spans="2:22" ht="13.2">
      <c r="B15" s="111" t="s">
        <v>74</v>
      </c>
      <c r="C15" s="112"/>
      <c r="D15" s="112"/>
      <c r="E15" s="112"/>
      <c r="F15" s="112"/>
      <c r="G15" s="114" t="s">
        <v>75</v>
      </c>
      <c r="H15" s="113"/>
      <c r="I15" s="113"/>
      <c r="J15" s="114" t="s">
        <v>76</v>
      </c>
      <c r="K15" s="112"/>
      <c r="L15" s="112"/>
      <c r="M15" s="114" t="s">
        <v>77</v>
      </c>
      <c r="N15" s="116"/>
      <c r="O15" s="116"/>
      <c r="P15" s="116"/>
      <c r="Q15" s="113"/>
      <c r="R15" s="110"/>
    </row>
    <row r="16" spans="2:22" ht="13.2">
      <c r="B16" s="310"/>
      <c r="C16" s="303"/>
      <c r="D16" s="303"/>
      <c r="E16" s="303"/>
      <c r="F16" s="304"/>
      <c r="G16" s="308"/>
      <c r="H16" s="303"/>
      <c r="I16" s="304"/>
      <c r="J16" s="311" t="str">
        <f>Inputs!$C$19</f>
        <v>Customer Phone</v>
      </c>
      <c r="K16" s="303"/>
      <c r="L16" s="304"/>
      <c r="M16" s="308" t="str">
        <f>Inputs!$C$20</f>
        <v>Customer Email</v>
      </c>
      <c r="N16" s="303"/>
      <c r="O16" s="303"/>
      <c r="P16" s="303"/>
      <c r="Q16" s="303"/>
      <c r="R16" s="309"/>
    </row>
    <row r="17" spans="2:18" ht="13.2">
      <c r="B17" s="111" t="s">
        <v>78</v>
      </c>
      <c r="C17" s="112"/>
      <c r="D17" s="112"/>
      <c r="E17" s="112"/>
      <c r="F17" s="112"/>
      <c r="G17" s="112"/>
      <c r="H17" s="112"/>
      <c r="I17" s="112" t="s">
        <v>70</v>
      </c>
      <c r="J17" s="112" t="s">
        <v>70</v>
      </c>
      <c r="K17" s="117"/>
      <c r="R17" s="119"/>
    </row>
    <row r="18" spans="2:18" ht="13.2">
      <c r="B18" s="312"/>
      <c r="C18" s="313"/>
      <c r="D18" s="313"/>
      <c r="E18" s="313"/>
      <c r="F18" s="313"/>
      <c r="G18" s="313"/>
      <c r="H18" s="313"/>
      <c r="I18" s="313"/>
      <c r="J18" s="313"/>
      <c r="K18" s="313"/>
      <c r="L18" s="313"/>
      <c r="M18" s="313"/>
      <c r="N18" s="313"/>
      <c r="O18" s="313"/>
      <c r="P18" s="313"/>
      <c r="Q18" s="313"/>
      <c r="R18" s="314"/>
    </row>
    <row r="19" spans="2:18" ht="13.2">
      <c r="B19" s="291" t="s">
        <v>79</v>
      </c>
      <c r="C19" s="292"/>
      <c r="D19" s="293" t="s">
        <v>80</v>
      </c>
      <c r="E19" s="292"/>
      <c r="F19" s="120" t="s">
        <v>81</v>
      </c>
      <c r="G19" s="121" t="s">
        <v>82</v>
      </c>
      <c r="H19" s="293" t="s">
        <v>83</v>
      </c>
      <c r="I19" s="292"/>
      <c r="J19" s="293" t="s">
        <v>84</v>
      </c>
      <c r="K19" s="294"/>
      <c r="L19" s="114" t="s">
        <v>85</v>
      </c>
      <c r="M19" s="122"/>
      <c r="N19" s="122"/>
      <c r="O19" s="122"/>
      <c r="P19" s="122"/>
      <c r="Q19" s="122"/>
      <c r="R19" s="119"/>
    </row>
    <row r="20" spans="2:18" ht="13.8" thickBot="1">
      <c r="B20" s="277" t="s">
        <v>70</v>
      </c>
      <c r="C20" s="278"/>
      <c r="D20" s="279" t="s">
        <v>70</v>
      </c>
      <c r="E20" s="278"/>
      <c r="F20" s="123" t="s">
        <v>70</v>
      </c>
      <c r="G20" s="124" t="s">
        <v>70</v>
      </c>
      <c r="H20" s="279" t="s">
        <v>70</v>
      </c>
      <c r="I20" s="278"/>
      <c r="J20" s="280"/>
      <c r="K20" s="281"/>
      <c r="L20" s="282"/>
      <c r="M20" s="283"/>
      <c r="N20" s="283"/>
      <c r="O20" s="283"/>
      <c r="P20" s="283"/>
      <c r="Q20" s="283"/>
      <c r="R20" s="284"/>
    </row>
    <row r="21" spans="2:18" ht="14.4" thickBot="1">
      <c r="B21" s="125" t="s">
        <v>86</v>
      </c>
      <c r="C21" s="126"/>
      <c r="D21" s="126"/>
      <c r="E21" s="127"/>
      <c r="F21" s="127"/>
      <c r="G21" s="127"/>
      <c r="H21" s="127"/>
      <c r="I21" s="127"/>
      <c r="J21" s="128"/>
      <c r="K21" s="129"/>
      <c r="L21" s="127"/>
      <c r="M21" s="127"/>
      <c r="N21" s="130"/>
      <c r="O21" s="131"/>
      <c r="P21" s="127"/>
      <c r="Q21" s="127"/>
      <c r="R21" s="132"/>
    </row>
    <row r="22" spans="2:18" ht="13.2">
      <c r="B22" s="133" t="s">
        <v>87</v>
      </c>
      <c r="C22" s="134"/>
      <c r="D22" s="134"/>
      <c r="E22" s="135"/>
      <c r="F22" s="136" t="s">
        <v>88</v>
      </c>
      <c r="G22" s="137"/>
      <c r="H22" s="137"/>
      <c r="I22" s="285" t="s">
        <v>89</v>
      </c>
      <c r="J22" s="286"/>
      <c r="K22" s="285" t="s">
        <v>90</v>
      </c>
      <c r="L22" s="286"/>
      <c r="M22" s="285" t="s">
        <v>91</v>
      </c>
      <c r="N22" s="286"/>
      <c r="O22" s="285" t="s">
        <v>92</v>
      </c>
      <c r="P22" s="287"/>
      <c r="Q22" s="138"/>
      <c r="R22" s="139" t="s">
        <v>93</v>
      </c>
    </row>
    <row r="23" spans="2:18" ht="13.8" thickBot="1">
      <c r="B23" s="288"/>
      <c r="C23" s="289"/>
      <c r="D23" s="289"/>
      <c r="E23" s="290"/>
      <c r="F23" s="254"/>
      <c r="G23" s="255"/>
      <c r="H23" s="256"/>
      <c r="I23" s="254"/>
      <c r="J23" s="256"/>
      <c r="K23" s="254"/>
      <c r="L23" s="256"/>
      <c r="M23" s="254"/>
      <c r="N23" s="256"/>
      <c r="O23" s="254"/>
      <c r="P23" s="255"/>
      <c r="Q23" s="256"/>
      <c r="R23" s="140"/>
    </row>
    <row r="24" spans="2:18" ht="13.8" thickBot="1">
      <c r="B24" s="141" t="s">
        <v>94</v>
      </c>
      <c r="C24" s="142"/>
      <c r="D24" s="142"/>
      <c r="E24" s="143"/>
      <c r="F24" s="143"/>
      <c r="G24" s="143"/>
      <c r="H24" s="143"/>
      <c r="I24" s="143"/>
      <c r="J24" s="143"/>
      <c r="K24" s="143"/>
      <c r="L24" s="143"/>
      <c r="M24" s="143"/>
      <c r="N24" s="143"/>
      <c r="O24" s="143"/>
      <c r="P24" s="143"/>
      <c r="Q24" s="143"/>
      <c r="R24" s="144"/>
    </row>
    <row r="25" spans="2:18" ht="13.2">
      <c r="B25" s="145" t="s">
        <v>95</v>
      </c>
      <c r="C25" s="146"/>
      <c r="D25" s="146"/>
      <c r="E25" s="146"/>
      <c r="F25" s="146"/>
      <c r="G25" s="146" t="s">
        <v>70</v>
      </c>
      <c r="H25" s="147" t="s">
        <v>96</v>
      </c>
      <c r="I25" s="146"/>
      <c r="J25" s="148"/>
      <c r="K25" s="146" t="s">
        <v>70</v>
      </c>
      <c r="L25" s="147" t="s">
        <v>97</v>
      </c>
      <c r="M25" s="146" t="s">
        <v>70</v>
      </c>
      <c r="N25" s="147" t="s">
        <v>98</v>
      </c>
      <c r="O25" s="147" t="s">
        <v>99</v>
      </c>
      <c r="P25" s="146"/>
      <c r="Q25" s="147" t="s">
        <v>100</v>
      </c>
      <c r="R25" s="149"/>
    </row>
    <row r="26" spans="2:18" ht="13.2">
      <c r="B26" s="269"/>
      <c r="C26" s="270"/>
      <c r="D26" s="270"/>
      <c r="E26" s="270"/>
      <c r="F26" s="270"/>
      <c r="G26" s="271"/>
      <c r="H26" s="272"/>
      <c r="I26" s="270"/>
      <c r="J26" s="270"/>
      <c r="K26" s="271"/>
      <c r="L26" s="272"/>
      <c r="M26" s="271"/>
      <c r="N26" s="150"/>
      <c r="O26" s="273"/>
      <c r="P26" s="274"/>
      <c r="Q26" s="275"/>
      <c r="R26" s="276"/>
    </row>
    <row r="27" spans="2:18" ht="13.2">
      <c r="B27" s="151" t="s">
        <v>95</v>
      </c>
      <c r="C27" s="152"/>
      <c r="D27" s="152"/>
      <c r="E27" s="152"/>
      <c r="F27" s="152"/>
      <c r="G27" s="152"/>
      <c r="H27" s="153" t="s">
        <v>96</v>
      </c>
      <c r="I27" s="152"/>
      <c r="J27" s="152"/>
      <c r="K27" s="152"/>
      <c r="L27" s="153" t="s">
        <v>97</v>
      </c>
      <c r="M27" s="154"/>
      <c r="N27" s="155" t="s">
        <v>98</v>
      </c>
      <c r="O27" s="155" t="s">
        <v>99</v>
      </c>
      <c r="P27" s="156"/>
      <c r="Q27" s="155" t="s">
        <v>100</v>
      </c>
      <c r="R27" s="157"/>
    </row>
    <row r="28" spans="2:18" ht="13.8" thickBot="1">
      <c r="B28" s="257"/>
      <c r="C28" s="258"/>
      <c r="D28" s="258"/>
      <c r="E28" s="258"/>
      <c r="F28" s="258"/>
      <c r="G28" s="259"/>
      <c r="H28" s="260"/>
      <c r="I28" s="261"/>
      <c r="J28" s="261"/>
      <c r="K28" s="262"/>
      <c r="L28" s="263"/>
      <c r="M28" s="264"/>
      <c r="N28" s="158"/>
      <c r="O28" s="265"/>
      <c r="P28" s="266"/>
      <c r="Q28" s="267"/>
      <c r="R28" s="268"/>
    </row>
    <row r="29" spans="2:18" ht="13.8" thickBot="1">
      <c r="B29" s="159" t="s">
        <v>101</v>
      </c>
      <c r="C29" s="160"/>
      <c r="D29" s="160"/>
      <c r="E29" s="161"/>
      <c r="F29" s="161"/>
      <c r="G29" s="161"/>
      <c r="H29" s="161"/>
      <c r="I29" s="161"/>
      <c r="J29" s="161"/>
      <c r="K29" s="161"/>
      <c r="L29" s="161"/>
      <c r="M29" s="161"/>
      <c r="N29" s="161"/>
      <c r="O29" s="161"/>
      <c r="P29" s="161"/>
      <c r="Q29" s="161"/>
      <c r="R29" s="162"/>
    </row>
    <row r="30" spans="2:18" ht="13.2">
      <c r="B30" s="252" t="s">
        <v>102</v>
      </c>
      <c r="C30" s="253"/>
      <c r="D30" s="253"/>
      <c r="E30" s="253"/>
      <c r="F30" s="253"/>
      <c r="G30" s="253"/>
      <c r="H30" s="253"/>
      <c r="I30" s="253"/>
      <c r="J30" s="253"/>
      <c r="K30" s="253"/>
      <c r="L30" s="253"/>
      <c r="M30" s="253"/>
      <c r="N30" s="253"/>
      <c r="O30" s="56" t="s">
        <v>103</v>
      </c>
      <c r="P30" s="57"/>
      <c r="Q30" s="58"/>
      <c r="R30" s="59" t="s">
        <v>104</v>
      </c>
    </row>
    <row r="31" spans="2:18" ht="13.2">
      <c r="B31" s="235"/>
      <c r="C31" s="236"/>
      <c r="D31" s="236"/>
      <c r="E31" s="236"/>
      <c r="F31" s="236"/>
      <c r="G31" s="236"/>
      <c r="H31" s="236"/>
      <c r="I31" s="236"/>
      <c r="J31" s="236"/>
      <c r="K31" s="236"/>
      <c r="L31" s="236"/>
      <c r="M31" s="236"/>
      <c r="N31" s="236"/>
      <c r="O31" s="237"/>
      <c r="P31" s="238"/>
      <c r="Q31" s="239"/>
      <c r="R31" s="10"/>
    </row>
    <row r="32" spans="2:18" ht="13.2">
      <c r="B32" s="235"/>
      <c r="C32" s="236"/>
      <c r="D32" s="236"/>
      <c r="E32" s="236"/>
      <c r="F32" s="236"/>
      <c r="G32" s="236"/>
      <c r="H32" s="236"/>
      <c r="I32" s="236"/>
      <c r="J32" s="236"/>
      <c r="K32" s="236"/>
      <c r="L32" s="236"/>
      <c r="M32" s="236"/>
      <c r="N32" s="236"/>
      <c r="O32" s="237"/>
      <c r="P32" s="238"/>
      <c r="Q32" s="239"/>
      <c r="R32" s="10"/>
    </row>
    <row r="33" spans="2:18" ht="13.2">
      <c r="B33" s="235"/>
      <c r="C33" s="236"/>
      <c r="D33" s="236"/>
      <c r="E33" s="236"/>
      <c r="F33" s="236"/>
      <c r="G33" s="236"/>
      <c r="H33" s="236"/>
      <c r="I33" s="236"/>
      <c r="J33" s="236"/>
      <c r="K33" s="236"/>
      <c r="L33" s="236"/>
      <c r="M33" s="236"/>
      <c r="N33" s="236"/>
      <c r="O33" s="237"/>
      <c r="P33" s="238"/>
      <c r="Q33" s="239"/>
      <c r="R33" s="10"/>
    </row>
    <row r="34" spans="2:18" ht="13.8" thickBot="1">
      <c r="B34" s="235"/>
      <c r="C34" s="236"/>
      <c r="D34" s="236"/>
      <c r="E34" s="236"/>
      <c r="F34" s="236"/>
      <c r="G34" s="236"/>
      <c r="H34" s="236"/>
      <c r="I34" s="236"/>
      <c r="J34" s="236"/>
      <c r="K34" s="236"/>
      <c r="L34" s="236"/>
      <c r="M34" s="236"/>
      <c r="N34" s="236"/>
      <c r="O34" s="237"/>
      <c r="P34" s="238"/>
      <c r="Q34" s="239"/>
      <c r="R34" s="10"/>
    </row>
    <row r="35" spans="2:18" ht="13.8" thickBot="1">
      <c r="B35" s="159" t="s">
        <v>105</v>
      </c>
      <c r="C35" s="160"/>
      <c r="D35" s="160"/>
      <c r="E35" s="161"/>
      <c r="F35" s="161"/>
      <c r="G35" s="161"/>
      <c r="H35" s="161"/>
      <c r="I35" s="161"/>
      <c r="J35" s="161"/>
      <c r="K35" s="161"/>
      <c r="L35" s="161"/>
      <c r="M35" s="161"/>
      <c r="N35" s="161"/>
      <c r="O35" s="161"/>
      <c r="P35" s="161"/>
      <c r="Q35" s="161"/>
      <c r="R35" s="162"/>
    </row>
    <row r="36" spans="2:18" ht="13.8" thickBot="1">
      <c r="B36" s="60" t="s">
        <v>106</v>
      </c>
      <c r="C36" s="61"/>
      <c r="D36" s="249" t="s">
        <v>56</v>
      </c>
      <c r="E36" s="249"/>
      <c r="F36" s="249"/>
      <c r="G36" s="61" t="s">
        <v>107</v>
      </c>
      <c r="H36" s="163"/>
      <c r="I36" s="250">
        <f>VLOOKUP($D$36,$U$2:$V$6,2,0)</f>
        <v>29</v>
      </c>
      <c r="J36" s="250"/>
      <c r="K36" s="250" t="s">
        <v>108</v>
      </c>
      <c r="L36" s="250"/>
      <c r="M36" s="250"/>
      <c r="N36" s="251">
        <f>Inputs!$C$25</f>
        <v>160000</v>
      </c>
      <c r="O36" s="251"/>
      <c r="P36" s="251"/>
      <c r="Q36" s="62"/>
      <c r="R36" s="63"/>
    </row>
    <row r="37" spans="2:18" ht="13.8">
      <c r="B37" s="164"/>
      <c r="C37" s="165"/>
      <c r="D37" s="165"/>
      <c r="E37" s="166"/>
      <c r="F37" s="166"/>
      <c r="G37" s="166"/>
      <c r="H37" s="166"/>
      <c r="I37" s="166"/>
      <c r="J37" s="166"/>
      <c r="K37" s="166"/>
      <c r="L37" s="166"/>
      <c r="M37" s="166"/>
      <c r="N37" s="166"/>
      <c r="O37" s="166"/>
      <c r="P37" s="166"/>
      <c r="Q37" s="166"/>
      <c r="R37" s="167"/>
    </row>
    <row r="38" spans="2:18" ht="21" customHeight="1">
      <c r="B38" s="164"/>
      <c r="C38" s="240" t="s">
        <v>109</v>
      </c>
      <c r="D38" s="241"/>
      <c r="E38" s="241"/>
      <c r="F38" s="241"/>
      <c r="G38" s="241"/>
      <c r="H38" s="241"/>
      <c r="I38" s="241"/>
      <c r="J38" s="241"/>
      <c r="K38" s="241"/>
      <c r="L38" s="241"/>
      <c r="M38" s="241"/>
      <c r="N38" s="241"/>
      <c r="O38" s="241"/>
      <c r="P38" s="241"/>
      <c r="Q38" s="241"/>
      <c r="R38" s="242"/>
    </row>
    <row r="39" spans="2:18" ht="21" customHeight="1">
      <c r="B39" s="164"/>
      <c r="C39" s="243"/>
      <c r="D39" s="244"/>
      <c r="E39" s="244"/>
      <c r="F39" s="244"/>
      <c r="G39" s="244"/>
      <c r="H39" s="244"/>
      <c r="I39" s="244"/>
      <c r="J39" s="244"/>
      <c r="K39" s="244"/>
      <c r="L39" s="244"/>
      <c r="M39" s="244"/>
      <c r="N39" s="244"/>
      <c r="O39" s="244"/>
      <c r="P39" s="244"/>
      <c r="Q39" s="244"/>
      <c r="R39" s="245"/>
    </row>
    <row r="40" spans="2:18" ht="13.8">
      <c r="B40" s="164"/>
      <c r="C40" s="168"/>
      <c r="D40" s="169"/>
      <c r="E40" s="169"/>
      <c r="F40" s="169"/>
      <c r="G40" s="169"/>
      <c r="H40" s="169"/>
      <c r="I40" s="169"/>
      <c r="J40" s="169"/>
      <c r="K40" s="169"/>
      <c r="L40" s="169"/>
      <c r="M40" s="169"/>
      <c r="N40" s="169"/>
      <c r="O40" s="169"/>
      <c r="P40" s="169"/>
      <c r="Q40" s="169"/>
      <c r="R40" s="170"/>
    </row>
    <row r="41" spans="2:18" ht="15.6">
      <c r="B41" s="171"/>
      <c r="C41" s="246" t="s">
        <v>110</v>
      </c>
      <c r="D41" s="247"/>
      <c r="E41" s="247"/>
      <c r="F41" s="247"/>
      <c r="G41" s="247"/>
      <c r="H41" s="247"/>
      <c r="I41" s="247"/>
      <c r="J41" s="247"/>
      <c r="K41" s="247"/>
      <c r="L41" s="247"/>
      <c r="M41" s="247"/>
      <c r="N41" s="247"/>
      <c r="O41" s="247" t="s">
        <v>111</v>
      </c>
      <c r="P41" s="247"/>
      <c r="Q41" s="247"/>
      <c r="R41" s="248"/>
    </row>
    <row r="42" spans="2:18" ht="15.6">
      <c r="B42" s="171"/>
      <c r="C42" s="246"/>
      <c r="D42" s="247"/>
      <c r="E42" s="247"/>
      <c r="F42" s="247"/>
      <c r="G42" s="247"/>
      <c r="H42" s="247"/>
      <c r="I42" s="247"/>
      <c r="J42" s="247"/>
      <c r="K42" s="247"/>
      <c r="L42" s="247"/>
      <c r="M42" s="247"/>
      <c r="N42" s="247"/>
      <c r="O42" s="247"/>
      <c r="P42" s="247"/>
      <c r="Q42" s="247"/>
      <c r="R42" s="248"/>
    </row>
    <row r="43" spans="2:18" ht="15.6">
      <c r="B43" s="171"/>
      <c r="C43" s="172"/>
      <c r="D43" s="173"/>
      <c r="E43" s="173"/>
      <c r="F43" s="173"/>
      <c r="G43" s="173"/>
      <c r="H43" s="173"/>
      <c r="I43" s="173"/>
      <c r="J43" s="173"/>
      <c r="K43" s="173"/>
      <c r="L43" s="173"/>
      <c r="M43" s="173"/>
      <c r="N43" s="173"/>
      <c r="O43" s="173"/>
      <c r="P43" s="173"/>
      <c r="Q43" s="173"/>
      <c r="R43" s="174"/>
    </row>
    <row r="44" spans="2:18" ht="13.8" thickBot="1">
      <c r="B44" s="175"/>
      <c r="C44" s="176"/>
      <c r="D44" s="176"/>
      <c r="E44" s="177"/>
      <c r="F44" s="177"/>
      <c r="G44" s="177"/>
      <c r="H44" s="177"/>
      <c r="I44" s="177"/>
      <c r="J44" s="177"/>
      <c r="K44" s="177"/>
      <c r="L44" s="177"/>
      <c r="M44" s="177"/>
      <c r="N44" s="177"/>
      <c r="O44" s="177"/>
      <c r="P44" s="177"/>
      <c r="Q44" s="177"/>
      <c r="R44" s="178"/>
    </row>
    <row r="45" spans="2:18" ht="13.2">
      <c r="B45" s="179"/>
      <c r="C45" s="180"/>
      <c r="D45" s="180"/>
      <c r="E45" s="181"/>
      <c r="F45" s="181"/>
      <c r="G45" s="181"/>
      <c r="H45" s="181"/>
      <c r="I45" s="181"/>
      <c r="J45" s="181"/>
      <c r="K45" s="181"/>
      <c r="L45" s="181"/>
      <c r="M45" s="181"/>
      <c r="N45" s="181"/>
      <c r="O45" s="181"/>
      <c r="P45" s="181"/>
      <c r="Q45" s="181"/>
      <c r="R45" s="182"/>
    </row>
    <row r="46" spans="2:18" ht="13.2">
      <c r="B46" s="183"/>
      <c r="C46" s="148"/>
      <c r="D46" s="148"/>
      <c r="E46" s="148"/>
      <c r="F46" s="148"/>
      <c r="G46" s="148"/>
      <c r="H46" s="148"/>
      <c r="I46" s="148"/>
      <c r="J46" s="148"/>
      <c r="K46" s="148"/>
      <c r="L46" s="148"/>
      <c r="M46" s="148"/>
      <c r="N46" s="148"/>
      <c r="O46" s="148"/>
      <c r="P46" s="148"/>
      <c r="Q46" s="148"/>
      <c r="R46" s="149"/>
    </row>
    <row r="47" spans="2:18" ht="13.2">
      <c r="B47" s="183"/>
      <c r="C47" s="148"/>
      <c r="D47" s="148"/>
      <c r="E47" s="148"/>
      <c r="F47" s="148"/>
      <c r="G47" s="148"/>
      <c r="H47" s="148"/>
      <c r="I47" s="148"/>
      <c r="J47" s="148"/>
      <c r="K47" s="148"/>
      <c r="L47" s="148"/>
      <c r="M47" s="148"/>
      <c r="N47" s="148"/>
      <c r="O47" s="148"/>
      <c r="P47" s="148"/>
      <c r="Q47" s="148"/>
      <c r="R47" s="149"/>
    </row>
    <row r="48" spans="2:18" ht="23.25" customHeight="1">
      <c r="B48" s="183"/>
      <c r="C48" s="148"/>
      <c r="D48" s="148"/>
      <c r="E48" s="148"/>
      <c r="F48" s="148"/>
      <c r="G48" s="148"/>
      <c r="H48" s="148"/>
      <c r="I48" s="148"/>
      <c r="J48" s="148"/>
      <c r="K48" s="148"/>
      <c r="L48" s="148"/>
      <c r="M48" s="148"/>
      <c r="N48" s="148"/>
      <c r="O48" s="148"/>
      <c r="P48" s="148"/>
      <c r="Q48" s="148"/>
      <c r="R48" s="149"/>
    </row>
    <row r="49" spans="2:18" ht="23.25" customHeight="1" thickBot="1">
      <c r="B49" s="183"/>
      <c r="C49" s="148"/>
      <c r="D49" s="148"/>
      <c r="E49" s="148"/>
      <c r="F49" s="148"/>
      <c r="G49" s="148"/>
      <c r="H49" s="148"/>
      <c r="I49" s="148"/>
      <c r="J49" s="148"/>
      <c r="K49" s="148"/>
      <c r="L49" s="148"/>
      <c r="M49" s="148"/>
      <c r="N49" s="148"/>
      <c r="O49" s="148"/>
      <c r="P49" s="148"/>
      <c r="Q49" s="148"/>
      <c r="R49" s="149"/>
    </row>
    <row r="50" spans="2:18" ht="13.8" thickBot="1">
      <c r="B50" s="184" t="s">
        <v>112</v>
      </c>
      <c r="C50" s="185"/>
      <c r="D50" s="185"/>
      <c r="E50" s="185"/>
      <c r="F50" s="185"/>
      <c r="G50" s="185"/>
      <c r="H50" s="185"/>
      <c r="I50" s="185"/>
      <c r="J50" s="185"/>
      <c r="K50" s="185"/>
      <c r="L50" s="185"/>
      <c r="M50" s="185"/>
      <c r="N50" s="185"/>
      <c r="O50" s="185"/>
      <c r="P50" s="185"/>
      <c r="Q50" s="185"/>
      <c r="R50" s="186"/>
    </row>
    <row r="51" spans="2:18" ht="13.2"/>
  </sheetData>
  <sheetProtection algorithmName="SHA-512" hashValue="UBbd8YXfOUb9SezMKgep4tV7C0ptCO58SrmYDZN/Vp1BF/OCx+7RE0LHT1XIILEdbb4eXL2+hY5s2zxogaZq7Q==" saltValue="kf11VeaU70t6o22ZtRmvzg==" spinCount="100000" sheet="1" selectLockedCells="1"/>
  <mergeCells count="64">
    <mergeCell ref="B3:R3"/>
    <mergeCell ref="B5:H5"/>
    <mergeCell ref="I5:O5"/>
    <mergeCell ref="P5:R5"/>
    <mergeCell ref="B7:H7"/>
    <mergeCell ref="I7:O7"/>
    <mergeCell ref="P7:R7"/>
    <mergeCell ref="B19:C19"/>
    <mergeCell ref="D19:E19"/>
    <mergeCell ref="H19:I19"/>
    <mergeCell ref="J19:K19"/>
    <mergeCell ref="M9:N9"/>
    <mergeCell ref="B10:R10"/>
    <mergeCell ref="M11:R11"/>
    <mergeCell ref="B12:L12"/>
    <mergeCell ref="M12:R12"/>
    <mergeCell ref="B14:M14"/>
    <mergeCell ref="N14:R14"/>
    <mergeCell ref="B16:F16"/>
    <mergeCell ref="G16:I16"/>
    <mergeCell ref="J16:L16"/>
    <mergeCell ref="M16:R16"/>
    <mergeCell ref="B18:R18"/>
    <mergeCell ref="I22:J22"/>
    <mergeCell ref="K22:L22"/>
    <mergeCell ref="M22:N22"/>
    <mergeCell ref="O22:P22"/>
    <mergeCell ref="B23:E23"/>
    <mergeCell ref="F23:H23"/>
    <mergeCell ref="I23:J23"/>
    <mergeCell ref="K23:L23"/>
    <mergeCell ref="M23:N23"/>
    <mergeCell ref="B20:C20"/>
    <mergeCell ref="D20:E20"/>
    <mergeCell ref="H20:I20"/>
    <mergeCell ref="J20:K20"/>
    <mergeCell ref="L20:R20"/>
    <mergeCell ref="B30:N30"/>
    <mergeCell ref="B31:N31"/>
    <mergeCell ref="O31:Q31"/>
    <mergeCell ref="B32:N32"/>
    <mergeCell ref="O23:Q23"/>
    <mergeCell ref="B28:G28"/>
    <mergeCell ref="H28:K28"/>
    <mergeCell ref="L28:M28"/>
    <mergeCell ref="O28:P28"/>
    <mergeCell ref="Q28:R28"/>
    <mergeCell ref="B26:G26"/>
    <mergeCell ref="H26:K26"/>
    <mergeCell ref="L26:M26"/>
    <mergeCell ref="O26:P26"/>
    <mergeCell ref="Q26:R26"/>
    <mergeCell ref="O32:Q32"/>
    <mergeCell ref="B33:N33"/>
    <mergeCell ref="O33:Q33"/>
    <mergeCell ref="C38:R39"/>
    <mergeCell ref="C41:N42"/>
    <mergeCell ref="O41:R42"/>
    <mergeCell ref="B34:N34"/>
    <mergeCell ref="O34:Q34"/>
    <mergeCell ref="D36:F36"/>
    <mergeCell ref="I36:J36"/>
    <mergeCell ref="K36:M36"/>
    <mergeCell ref="N36:P36"/>
  </mergeCells>
  <dataValidations count="1">
    <dataValidation type="list" allowBlank="1" showInputMessage="1" showErrorMessage="1" sqref="D36:F36" xr:uid="{979DBB92-E2D2-48DB-8E4E-7446B6AD7A4F}">
      <formula1>$U$2:$U$6</formula1>
    </dataValidation>
  </dataValidations>
  <printOptions horizontalCentered="1"/>
  <pageMargins left="0.2" right="0.2" top="0.5" bottom="0.25" header="0.3" footer="0.3"/>
  <pageSetup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CDF75-2AF4-447A-A75F-D7658C5C5E46}">
  <sheetPr codeName="Sheet7"/>
  <dimension ref="A2:Y90"/>
  <sheetViews>
    <sheetView showGridLines="0" zoomScaleNormal="100" workbookViewId="0">
      <selection activeCell="J3" sqref="J3"/>
    </sheetView>
  </sheetViews>
  <sheetFormatPr defaultColWidth="0" defaultRowHeight="13.2"/>
  <cols>
    <col min="1" max="1" width="2.88671875" customWidth="1"/>
    <col min="2" max="2" width="9.109375" customWidth="1"/>
    <col min="3" max="3" width="10.109375" bestFit="1" customWidth="1"/>
    <col min="4" max="4" width="11.5546875" bestFit="1" customWidth="1"/>
    <col min="5" max="5" width="9.5546875" bestFit="1" customWidth="1"/>
    <col min="6" max="7" width="9.109375" customWidth="1"/>
    <col min="8" max="8" width="10.109375" customWidth="1"/>
    <col min="9" max="11" width="9.109375" customWidth="1"/>
    <col min="12" max="12" width="10.109375" customWidth="1"/>
    <col min="13" max="13" width="5.5546875" customWidth="1"/>
    <col min="14" max="14" width="0" hidden="1" customWidth="1"/>
    <col min="15" max="16" width="11.88671875" hidden="1" customWidth="1"/>
    <col min="17" max="19" width="0" hidden="1" customWidth="1"/>
    <col min="20" max="20" width="5.44140625" customWidth="1"/>
    <col min="21" max="25" width="0" hidden="1" customWidth="1"/>
    <col min="26" max="16384" width="9.109375" hidden="1"/>
  </cols>
  <sheetData>
    <row r="2" spans="1:19" ht="21">
      <c r="B2" s="191" t="s">
        <v>113</v>
      </c>
    </row>
    <row r="3" spans="1:19">
      <c r="B3" s="11" t="s">
        <v>114</v>
      </c>
      <c r="C3" s="188">
        <v>46295</v>
      </c>
    </row>
    <row r="4" spans="1:19">
      <c r="B4" s="11" t="s">
        <v>115</v>
      </c>
      <c r="C4" s="11">
        <f ca="1">IF(TODAY()&gt;C3,1,0)</f>
        <v>0</v>
      </c>
    </row>
    <row r="5" spans="1:19" ht="12" customHeight="1">
      <c r="B5" s="191"/>
    </row>
    <row r="6" spans="1:19">
      <c r="B6" s="190"/>
      <c r="F6" s="190"/>
      <c r="L6" s="190"/>
    </row>
    <row r="7" spans="1:19">
      <c r="B7" s="328" t="s">
        <v>116</v>
      </c>
      <c r="C7" s="328"/>
      <c r="D7" s="328"/>
      <c r="E7" s="328"/>
      <c r="F7" s="328"/>
      <c r="H7" s="328" t="s">
        <v>117</v>
      </c>
      <c r="I7" s="328"/>
      <c r="J7" s="328"/>
      <c r="K7" s="328"/>
      <c r="L7" s="328"/>
    </row>
    <row r="8" spans="1:19" ht="26.4">
      <c r="B8" s="187" t="s">
        <v>118</v>
      </c>
      <c r="C8" s="187" t="s">
        <v>119</v>
      </c>
      <c r="D8" s="187" t="s">
        <v>120</v>
      </c>
      <c r="E8" s="187" t="s">
        <v>121</v>
      </c>
      <c r="F8" s="187" t="s">
        <v>122</v>
      </c>
      <c r="H8" s="187" t="s">
        <v>118</v>
      </c>
      <c r="I8" s="187" t="s">
        <v>119</v>
      </c>
      <c r="J8" s="187" t="s">
        <v>120</v>
      </c>
      <c r="K8" s="187" t="s">
        <v>121</v>
      </c>
      <c r="L8" s="187" t="s">
        <v>122</v>
      </c>
    </row>
    <row r="9" spans="1:19">
      <c r="B9">
        <v>3</v>
      </c>
      <c r="C9" s="193">
        <v>8.2500000000000004E-2</v>
      </c>
      <c r="D9" s="193">
        <v>0</v>
      </c>
      <c r="E9" s="197">
        <v>0.37623637143351718</v>
      </c>
      <c r="F9" s="193">
        <v>8.2500000000000004E-2</v>
      </c>
      <c r="H9">
        <v>3</v>
      </c>
      <c r="I9" s="193">
        <v>8.2499960239039716E-2</v>
      </c>
      <c r="J9" s="193">
        <v>0</v>
      </c>
      <c r="K9" s="197">
        <v>0.37242401703667372</v>
      </c>
      <c r="L9" s="193">
        <v>8.2500000000000004E-2</v>
      </c>
    </row>
    <row r="10" spans="1:19">
      <c r="A10" s="196"/>
      <c r="B10">
        <v>3</v>
      </c>
      <c r="C10" s="193">
        <v>7.901663254835789E-2</v>
      </c>
      <c r="D10" s="193">
        <v>5.0000000000000001E-3</v>
      </c>
      <c r="E10" s="197">
        <v>0.37435812671140289</v>
      </c>
      <c r="F10" s="193">
        <v>8.2500000000000004E-2</v>
      </c>
      <c r="H10">
        <v>3</v>
      </c>
      <c r="I10" s="193">
        <v>7.9775220844515715E-2</v>
      </c>
      <c r="J10" s="193">
        <v>5.0000000000000001E-3</v>
      </c>
      <c r="K10" s="197">
        <v>0.37046756625151389</v>
      </c>
      <c r="L10" s="193">
        <v>8.2500000000000004E-2</v>
      </c>
      <c r="O10" s="199">
        <v>10000</v>
      </c>
    </row>
    <row r="11" spans="1:19">
      <c r="A11" s="196"/>
      <c r="B11">
        <v>3</v>
      </c>
      <c r="C11" s="193">
        <v>7.5516794743434978E-2</v>
      </c>
      <c r="D11" s="193">
        <v>0.01</v>
      </c>
      <c r="E11" s="197">
        <v>0.37247693009587618</v>
      </c>
      <c r="F11" s="193">
        <v>8.2500000000000004E-2</v>
      </c>
      <c r="H11">
        <v>3</v>
      </c>
      <c r="I11" s="193">
        <v>7.7034024837281834E-2</v>
      </c>
      <c r="J11" s="193">
        <v>0.01</v>
      </c>
      <c r="K11" s="197">
        <v>0.36850741751536359</v>
      </c>
      <c r="L11" s="193">
        <v>8.2500000000000004E-2</v>
      </c>
      <c r="N11" t="s">
        <v>123</v>
      </c>
      <c r="O11" s="200">
        <v>0.19145769989298211</v>
      </c>
    </row>
    <row r="12" spans="1:19">
      <c r="A12" s="196"/>
      <c r="B12">
        <v>3</v>
      </c>
      <c r="C12" s="193">
        <v>7.2005868976840581E-2</v>
      </c>
      <c r="D12" s="193">
        <v>1.4999999999999999E-2</v>
      </c>
      <c r="E12" s="197">
        <v>0.37059573330716278</v>
      </c>
      <c r="F12" s="193">
        <v>8.2500000000000004E-2</v>
      </c>
      <c r="G12" s="195"/>
      <c r="H12">
        <v>3</v>
      </c>
      <c r="I12" s="193">
        <v>7.4281400134148967E-2</v>
      </c>
      <c r="J12" s="193">
        <v>1.4999999999999999E-2</v>
      </c>
      <c r="K12" s="197">
        <v>0.36654726926990394</v>
      </c>
      <c r="L12" s="193">
        <v>8.2500000000000004E-2</v>
      </c>
      <c r="R12" t="s">
        <v>124</v>
      </c>
      <c r="S12" s="196">
        <f>+IRR(P17:P89)*12</f>
        <v>5.5689377598636014E-2</v>
      </c>
    </row>
    <row r="13" spans="1:19">
      <c r="A13" s="196"/>
      <c r="B13">
        <v>3</v>
      </c>
      <c r="C13" s="193">
        <v>6.8483745358320469E-2</v>
      </c>
      <c r="D13" s="193">
        <v>0.02</v>
      </c>
      <c r="E13" s="197">
        <v>0.36871453636640167</v>
      </c>
      <c r="F13" s="193">
        <v>8.2500000000000004E-2</v>
      </c>
      <c r="G13" s="195"/>
      <c r="H13">
        <v>3</v>
      </c>
      <c r="I13" s="193">
        <v>7.1517231683588811E-2</v>
      </c>
      <c r="J13" s="193">
        <v>0.02</v>
      </c>
      <c r="K13" s="197">
        <v>0.36458712079259548</v>
      </c>
      <c r="L13" s="193">
        <v>8.2500000000000004E-2</v>
      </c>
      <c r="N13" t="s">
        <v>125</v>
      </c>
      <c r="O13" s="196">
        <f>+IRR(O17:O89)*12</f>
        <v>8.2502688262183099E-2</v>
      </c>
      <c r="P13" s="202" t="str">
        <f>+IF(ROUND((O13-O14), 3)=0, "", O13-O14)</f>
        <v/>
      </c>
    </row>
    <row r="14" spans="1:19">
      <c r="A14" s="196"/>
      <c r="B14">
        <v>3</v>
      </c>
      <c r="C14" s="193">
        <v>6.4950312306200075E-2</v>
      </c>
      <c r="D14" s="193">
        <v>2.5000000000000001E-2</v>
      </c>
      <c r="E14" s="197">
        <v>0.36683333927126782</v>
      </c>
      <c r="F14" s="193">
        <v>8.2500000000000004E-2</v>
      </c>
      <c r="G14" s="195"/>
      <c r="H14">
        <v>3</v>
      </c>
      <c r="I14" s="193">
        <v>6.8741403659620559E-2</v>
      </c>
      <c r="J14" s="193">
        <v>2.5000000000000001E-2</v>
      </c>
      <c r="K14" s="197">
        <v>0.36262697207986699</v>
      </c>
      <c r="L14" s="193">
        <v>8.2500000000000004E-2</v>
      </c>
      <c r="N14" t="s">
        <v>126</v>
      </c>
      <c r="O14" s="193">
        <v>8.2500000000000004E-2</v>
      </c>
    </row>
    <row r="15" spans="1:19">
      <c r="A15" s="196"/>
      <c r="B15">
        <v>3</v>
      </c>
      <c r="C15" s="193">
        <v>6.1399557758756274E-2</v>
      </c>
      <c r="D15" s="193">
        <v>0.03</v>
      </c>
      <c r="E15" s="197">
        <v>0.36494901669599844</v>
      </c>
      <c r="F15" s="193">
        <v>8.2500000000000004E-2</v>
      </c>
      <c r="G15" s="195"/>
      <c r="H15">
        <v>3</v>
      </c>
      <c r="I15" s="193">
        <v>6.595379841731841E-2</v>
      </c>
      <c r="J15" s="193">
        <v>0.03</v>
      </c>
      <c r="K15" s="197">
        <v>0.36066682312790604</v>
      </c>
      <c r="L15" s="193">
        <v>8.2500000000000004E-2</v>
      </c>
      <c r="N15" t="s">
        <v>127</v>
      </c>
      <c r="O15" s="201">
        <v>0.08</v>
      </c>
    </row>
    <row r="16" spans="1:19" ht="66">
      <c r="A16" s="196"/>
      <c r="B16">
        <v>3</v>
      </c>
      <c r="C16" s="193">
        <v>5.7849063676388646E-2</v>
      </c>
      <c r="D16" s="193">
        <v>3.5000000000000003E-2</v>
      </c>
      <c r="E16" s="197">
        <v>0.36307094488454783</v>
      </c>
      <c r="F16" s="193">
        <v>8.2500000000000004E-2</v>
      </c>
      <c r="G16" s="195"/>
      <c r="H16">
        <v>3</v>
      </c>
      <c r="I16" s="193">
        <v>6.3154296456411352E-2</v>
      </c>
      <c r="J16" s="193">
        <v>3.5000000000000003E-2</v>
      </c>
      <c r="K16" s="197">
        <v>0.35870667393281358</v>
      </c>
      <c r="L16" s="193">
        <v>8.2500000000000004E-2</v>
      </c>
      <c r="N16" s="187" t="s">
        <v>128</v>
      </c>
      <c r="O16" s="187" t="s">
        <v>129</v>
      </c>
      <c r="P16" s="187" t="s">
        <v>130</v>
      </c>
    </row>
    <row r="17" spans="1:16">
      <c r="A17" s="196"/>
      <c r="B17">
        <v>3</v>
      </c>
      <c r="C17" s="193">
        <v>5.4281015347687145E-2</v>
      </c>
      <c r="D17" s="193">
        <v>0.04</v>
      </c>
      <c r="E17" s="197">
        <v>0.36118974703564255</v>
      </c>
      <c r="F17" s="193">
        <v>8.2500000000000004E-2</v>
      </c>
      <c r="G17" s="195"/>
      <c r="H17">
        <v>3</v>
      </c>
      <c r="I17" s="193">
        <v>6.0342776377696694E-2</v>
      </c>
      <c r="J17" s="193">
        <v>0.04</v>
      </c>
      <c r="K17" s="197">
        <v>0.35674652449061278</v>
      </c>
      <c r="L17" s="193">
        <v>8.2500000000000004E-2</v>
      </c>
      <c r="N17">
        <v>0</v>
      </c>
      <c r="O17" s="198">
        <f>+-(O10*(1-(O15+5%)))</f>
        <v>-8700</v>
      </c>
      <c r="P17" s="198">
        <f>+-(O10*(1-5%))</f>
        <v>-9500</v>
      </c>
    </row>
    <row r="18" spans="1:16">
      <c r="A18" s="196"/>
      <c r="B18">
        <v>3</v>
      </c>
      <c r="C18" s="193">
        <v>5.0701194638994806E-2</v>
      </c>
      <c r="D18" s="193">
        <v>4.4999999999999998E-2</v>
      </c>
      <c r="E18" s="197">
        <v>0.35930854929883893</v>
      </c>
      <c r="F18" s="193">
        <v>8.2500000000000004E-2</v>
      </c>
      <c r="G18" s="195"/>
      <c r="H18">
        <v>3</v>
      </c>
      <c r="I18" s="193">
        <v>5.7519114845800523E-2</v>
      </c>
      <c r="J18" s="193">
        <v>4.4999999999999998E-2</v>
      </c>
      <c r="K18" s="197">
        <v>0.35478637479723246</v>
      </c>
      <c r="L18" s="193">
        <v>8.2500000000000004E-2</v>
      </c>
      <c r="N18">
        <v>1</v>
      </c>
      <c r="O18" s="198">
        <v>0</v>
      </c>
      <c r="P18" s="198">
        <f>+O18</f>
        <v>0</v>
      </c>
    </row>
    <row r="19" spans="1:16">
      <c r="A19" s="196"/>
      <c r="B19">
        <v>3</v>
      </c>
      <c r="C19" s="193">
        <v>4.7109480695833206E-2</v>
      </c>
      <c r="D19" s="193">
        <v>0.05</v>
      </c>
      <c r="E19" s="197">
        <v>0.35742735139527559</v>
      </c>
      <c r="F19" s="193">
        <v>8.2500000000000004E-2</v>
      </c>
      <c r="G19" s="195"/>
      <c r="H19">
        <v>3</v>
      </c>
      <c r="I19" s="193">
        <v>5.4683186545761764E-2</v>
      </c>
      <c r="J19" s="193">
        <v>0.05</v>
      </c>
      <c r="K19" s="197">
        <v>0.35282622484851728</v>
      </c>
      <c r="L19" s="193">
        <v>8.2500000000000004E-2</v>
      </c>
      <c r="N19">
        <v>2</v>
      </c>
      <c r="O19" s="198">
        <v>0</v>
      </c>
      <c r="P19" s="198">
        <f t="shared" ref="P19:P82" si="0">+O19</f>
        <v>0</v>
      </c>
    </row>
    <row r="20" spans="1:16">
      <c r="A20" s="196"/>
      <c r="B20">
        <v>3</v>
      </c>
      <c r="C20" s="193">
        <v>4.3505751327685971E-2</v>
      </c>
      <c r="D20" s="193">
        <v>5.5E-2</v>
      </c>
      <c r="E20" s="197">
        <v>0.3555461533223529</v>
      </c>
      <c r="F20" s="193">
        <v>8.2500000000000004E-2</v>
      </c>
      <c r="G20" s="195"/>
      <c r="H20">
        <v>3</v>
      </c>
      <c r="I20" s="193">
        <v>5.1834864139781445E-2</v>
      </c>
      <c r="J20" s="193">
        <v>5.5E-2</v>
      </c>
      <c r="K20" s="197">
        <v>0.35086607464021308</v>
      </c>
      <c r="L20" s="193">
        <v>8.2500000000000004E-2</v>
      </c>
      <c r="N20">
        <v>3</v>
      </c>
      <c r="O20" s="198">
        <v>0</v>
      </c>
      <c r="P20" s="198">
        <f t="shared" si="0"/>
        <v>0</v>
      </c>
    </row>
    <row r="21" spans="1:16">
      <c r="A21" s="196"/>
      <c r="B21">
        <v>3</v>
      </c>
      <c r="C21" s="193">
        <v>3.988988244611491E-2</v>
      </c>
      <c r="D21" s="193">
        <v>0.06</v>
      </c>
      <c r="E21" s="197">
        <v>0.35366495507738577</v>
      </c>
      <c r="F21" s="193">
        <v>8.2500000000000004E-2</v>
      </c>
      <c r="G21" s="195"/>
      <c r="H21">
        <v>3</v>
      </c>
      <c r="I21" s="193">
        <v>4.8974018223295168E-2</v>
      </c>
      <c r="J21" s="193">
        <v>0.06</v>
      </c>
      <c r="K21" s="197">
        <v>0.34890592416797694</v>
      </c>
      <c r="L21" s="193">
        <v>8.2500000000000004E-2</v>
      </c>
      <c r="N21">
        <v>4</v>
      </c>
      <c r="O21" s="198">
        <v>0</v>
      </c>
      <c r="P21" s="198">
        <f t="shared" si="0"/>
        <v>0</v>
      </c>
    </row>
    <row r="22" spans="1:16">
      <c r="A22" s="196"/>
      <c r="B22">
        <v>3</v>
      </c>
      <c r="C22" s="193">
        <v>3.6261748025300911E-2</v>
      </c>
      <c r="D22" s="193">
        <v>6.5000000000000002E-2</v>
      </c>
      <c r="E22" s="197">
        <v>0.35178375665763456</v>
      </c>
      <c r="F22" s="193">
        <v>8.2500000000000004E-2</v>
      </c>
      <c r="G22" s="195"/>
      <c r="H22">
        <v>3</v>
      </c>
      <c r="I22" s="193">
        <v>4.6100517279321629E-2</v>
      </c>
      <c r="J22" s="193">
        <v>6.5000000000000002E-2</v>
      </c>
      <c r="K22" s="197">
        <v>0.3469457734273661</v>
      </c>
      <c r="L22" s="193">
        <v>8.2500000000000004E-2</v>
      </c>
      <c r="N22">
        <v>5</v>
      </c>
      <c r="O22" s="198">
        <v>0</v>
      </c>
      <c r="P22" s="198">
        <f t="shared" si="0"/>
        <v>0</v>
      </c>
    </row>
    <row r="23" spans="1:16">
      <c r="A23" s="196"/>
      <c r="B23">
        <v>3</v>
      </c>
      <c r="C23" s="193">
        <v>3.2621220061732181E-2</v>
      </c>
      <c r="D23" s="193">
        <v>7.0000000000000007E-2</v>
      </c>
      <c r="E23" s="197">
        <v>0.3499025580602993</v>
      </c>
      <c r="F23" s="193">
        <v>8.2500000000000004E-2</v>
      </c>
      <c r="G23" s="195"/>
      <c r="H23">
        <v>3</v>
      </c>
      <c r="I23" s="193">
        <v>4.3214227631652058E-2</v>
      </c>
      <c r="J23" s="193">
        <v>7.0000000000000007E-2</v>
      </c>
      <c r="K23" s="197">
        <v>0.34498562241383929</v>
      </c>
      <c r="L23" s="193">
        <v>8.2500000000000004E-2</v>
      </c>
      <c r="N23">
        <v>6</v>
      </c>
      <c r="O23" s="198">
        <v>0</v>
      </c>
      <c r="P23" s="198">
        <f t="shared" si="0"/>
        <v>0</v>
      </c>
    </row>
    <row r="24" spans="1:16">
      <c r="A24" s="196"/>
      <c r="B24">
        <v>3</v>
      </c>
      <c r="C24" s="193">
        <v>2.896816853404971E-2</v>
      </c>
      <c r="D24" s="193">
        <v>7.4999999999999997E-2</v>
      </c>
      <c r="E24" s="197">
        <v>0.3480213592825197</v>
      </c>
      <c r="F24" s="193">
        <v>8.2500000000000004E-2</v>
      </c>
      <c r="G24" s="195"/>
      <c r="H24">
        <v>3</v>
      </c>
      <c r="I24" s="193">
        <v>4.0315013396624799E-2</v>
      </c>
      <c r="J24" s="193">
        <v>7.4999999999999997E-2</v>
      </c>
      <c r="K24" s="197">
        <v>0.34302547112274551</v>
      </c>
      <c r="L24" s="193">
        <v>8.2500000000000004E-2</v>
      </c>
      <c r="N24">
        <v>7</v>
      </c>
      <c r="O24" s="198">
        <v>0</v>
      </c>
      <c r="P24" s="198">
        <f t="shared" si="0"/>
        <v>0</v>
      </c>
    </row>
    <row r="25" spans="1:16">
      <c r="A25" s="196"/>
      <c r="B25">
        <v>3</v>
      </c>
      <c r="C25" s="193">
        <v>2.530246134181624E-2</v>
      </c>
      <c r="D25" s="193">
        <v>0.08</v>
      </c>
      <c r="E25" s="197">
        <v>0.3461401603213729</v>
      </c>
      <c r="F25" s="193">
        <v>8.2500000000000004E-2</v>
      </c>
      <c r="G25" s="195"/>
      <c r="H25">
        <v>3</v>
      </c>
      <c r="I25" s="193">
        <v>3.7402736434793304E-2</v>
      </c>
      <c r="J25" s="193">
        <v>0.08</v>
      </c>
      <c r="K25" s="197">
        <v>0.34106531954933783</v>
      </c>
      <c r="L25" s="193">
        <v>8.2500000000000004E-2</v>
      </c>
      <c r="N25">
        <v>8</v>
      </c>
      <c r="O25" s="198">
        <v>0</v>
      </c>
      <c r="P25" s="198">
        <f t="shared" si="0"/>
        <v>0</v>
      </c>
    </row>
    <row r="26" spans="1:16">
      <c r="C26" s="193"/>
      <c r="D26" s="38"/>
      <c r="I26" s="193"/>
      <c r="J26" s="38"/>
      <c r="K26" s="197"/>
      <c r="N26">
        <v>9</v>
      </c>
      <c r="O26" s="198">
        <v>0</v>
      </c>
      <c r="P26" s="198">
        <f t="shared" si="0"/>
        <v>0</v>
      </c>
    </row>
    <row r="27" spans="1:16">
      <c r="B27">
        <v>4</v>
      </c>
      <c r="C27" s="193">
        <v>8.2499987979340439E-2</v>
      </c>
      <c r="D27" s="193">
        <v>0</v>
      </c>
      <c r="E27" s="197">
        <v>0.29344067491199427</v>
      </c>
      <c r="F27" s="193">
        <v>8.2500000000000004E-2</v>
      </c>
      <c r="H27">
        <v>4</v>
      </c>
      <c r="I27" s="193">
        <v>8.2499972592094295E-2</v>
      </c>
      <c r="J27" s="193">
        <v>0</v>
      </c>
      <c r="K27" s="197">
        <v>0.29046729894070206</v>
      </c>
      <c r="L27" s="193">
        <v>8.2500000000000004E-2</v>
      </c>
      <c r="N27">
        <v>10</v>
      </c>
      <c r="O27" s="198">
        <v>0</v>
      </c>
      <c r="P27" s="198">
        <f t="shared" si="0"/>
        <v>0</v>
      </c>
    </row>
    <row r="28" spans="1:16">
      <c r="B28">
        <v>4</v>
      </c>
      <c r="C28" s="193">
        <v>7.9840343403514424E-2</v>
      </c>
      <c r="D28" s="193">
        <v>5.0000000000000001E-3</v>
      </c>
      <c r="E28">
        <v>0.29197219744208724</v>
      </c>
      <c r="F28" s="193">
        <v>8.2500000000000004E-2</v>
      </c>
      <c r="H28">
        <v>4</v>
      </c>
      <c r="I28" s="193">
        <v>8.0289154288514908E-2</v>
      </c>
      <c r="J28" s="193">
        <v>5.0000000000000001E-3</v>
      </c>
      <c r="K28" s="197">
        <v>0.2889412685317147</v>
      </c>
      <c r="L28" s="193">
        <v>8.2500000000000004E-2</v>
      </c>
      <c r="N28">
        <v>11</v>
      </c>
      <c r="O28" s="198">
        <v>0</v>
      </c>
      <c r="P28" s="198">
        <f t="shared" si="0"/>
        <v>0</v>
      </c>
    </row>
    <row r="29" spans="1:16">
      <c r="B29">
        <v>4</v>
      </c>
      <c r="C29" s="193">
        <v>7.7181224939764981E-2</v>
      </c>
      <c r="D29" s="193">
        <v>0.01</v>
      </c>
      <c r="E29">
        <v>0.29050847026039489</v>
      </c>
      <c r="F29" s="193">
        <v>8.2500000000000004E-2</v>
      </c>
      <c r="H29">
        <v>4</v>
      </c>
      <c r="I29" s="193">
        <v>7.8065542945321198E-2</v>
      </c>
      <c r="J29" s="193">
        <v>0.01</v>
      </c>
      <c r="K29" s="197">
        <v>0.28741247661813923</v>
      </c>
      <c r="L29" s="193">
        <v>8.2500000000000004E-2</v>
      </c>
      <c r="N29">
        <v>12</v>
      </c>
      <c r="O29" s="198">
        <f>+$O$10*$O$11</f>
        <v>1914.5769989298212</v>
      </c>
      <c r="P29" s="198">
        <f>+O29</f>
        <v>1914.5769989298212</v>
      </c>
    </row>
    <row r="30" spans="1:16">
      <c r="B30">
        <v>4</v>
      </c>
      <c r="C30" s="193">
        <v>7.4502944637443669E-2</v>
      </c>
      <c r="D30" s="193">
        <v>1.4999999999999999E-2</v>
      </c>
      <c r="E30">
        <v>0.28903884254533557</v>
      </c>
      <c r="F30" s="193">
        <v>8.2500000000000004E-2</v>
      </c>
      <c r="H30">
        <v>4</v>
      </c>
      <c r="I30" s="193">
        <v>7.5833044239518976E-2</v>
      </c>
      <c r="J30" s="193">
        <v>1.4999999999999999E-2</v>
      </c>
      <c r="K30" s="197">
        <v>0.28588368504901662</v>
      </c>
      <c r="L30" s="193">
        <v>8.2500000000000004E-2</v>
      </c>
      <c r="N30">
        <v>13</v>
      </c>
      <c r="O30" s="198">
        <v>0</v>
      </c>
      <c r="P30" s="198">
        <f t="shared" si="0"/>
        <v>0</v>
      </c>
    </row>
    <row r="31" spans="1:16">
      <c r="B31">
        <v>4</v>
      </c>
      <c r="C31" s="193">
        <v>7.1821046439144887E-2</v>
      </c>
      <c r="D31" s="193">
        <v>0.02</v>
      </c>
      <c r="E31">
        <v>0.28757176998408884</v>
      </c>
      <c r="F31" s="193">
        <v>8.2500000000000004E-2</v>
      </c>
      <c r="H31">
        <v>4</v>
      </c>
      <c r="I31" s="193">
        <v>7.3591568424348885E-2</v>
      </c>
      <c r="J31" s="193">
        <v>0.02</v>
      </c>
      <c r="K31" s="197">
        <v>0.28435489330661717</v>
      </c>
      <c r="L31" s="193">
        <v>8.2500000000000004E-2</v>
      </c>
      <c r="N31">
        <v>14</v>
      </c>
      <c r="O31" s="198">
        <v>0</v>
      </c>
      <c r="P31" s="198">
        <f t="shared" si="0"/>
        <v>0</v>
      </c>
    </row>
    <row r="32" spans="1:16">
      <c r="B32">
        <v>4</v>
      </c>
      <c r="C32" s="193">
        <v>6.9134705803833185E-2</v>
      </c>
      <c r="D32" s="193">
        <v>2.5000000000000001E-2</v>
      </c>
      <c r="E32">
        <v>0.28610687057009909</v>
      </c>
      <c r="F32" s="193">
        <v>8.2500000000000004E-2</v>
      </c>
      <c r="H32">
        <v>4</v>
      </c>
      <c r="I32" s="193">
        <v>7.1341025107322764E-2</v>
      </c>
      <c r="J32" s="193">
        <v>2.5000000000000001E-2</v>
      </c>
      <c r="K32" s="197">
        <v>0.28282610138825526</v>
      </c>
      <c r="L32" s="193">
        <v>8.2500000000000004E-2</v>
      </c>
      <c r="N32">
        <v>15</v>
      </c>
      <c r="O32" s="198">
        <v>0</v>
      </c>
      <c r="P32" s="198">
        <f t="shared" si="0"/>
        <v>0</v>
      </c>
    </row>
    <row r="33" spans="2:16">
      <c r="B33">
        <v>4</v>
      </c>
      <c r="C33" s="193">
        <v>6.6435603585992098E-2</v>
      </c>
      <c r="D33" s="193">
        <v>0.03</v>
      </c>
      <c r="E33">
        <v>0.28463965523323065</v>
      </c>
      <c r="F33" s="193">
        <v>8.2500000000000004E-2</v>
      </c>
      <c r="H33">
        <v>4</v>
      </c>
      <c r="I33" s="193">
        <v>6.9081322472800188E-2</v>
      </c>
      <c r="J33" s="193">
        <v>0.03</v>
      </c>
      <c r="K33" s="197">
        <v>0.28129730929108532</v>
      </c>
      <c r="L33" s="193">
        <v>8.2500000000000004E-2</v>
      </c>
      <c r="N33">
        <v>16</v>
      </c>
      <c r="O33" s="198">
        <v>0</v>
      </c>
      <c r="P33" s="198">
        <f t="shared" si="0"/>
        <v>0</v>
      </c>
    </row>
    <row r="34" spans="2:16">
      <c r="B34">
        <v>4</v>
      </c>
      <c r="C34" s="193">
        <v>6.3727892819575693E-2</v>
      </c>
      <c r="D34" s="193">
        <v>3.5000000000000003E-2</v>
      </c>
      <c r="E34">
        <v>0.28317243990154217</v>
      </c>
      <c r="F34" s="193">
        <v>8.2500000000000004E-2</v>
      </c>
      <c r="H34">
        <v>4</v>
      </c>
      <c r="I34" s="193">
        <v>6.6812367251764648E-2</v>
      </c>
      <c r="J34" s="193">
        <v>3.5000000000000003E-2</v>
      </c>
      <c r="K34" s="197">
        <v>0.27976851701219202</v>
      </c>
      <c r="L34" s="193">
        <v>8.2500000000000004E-2</v>
      </c>
      <c r="N34">
        <v>17</v>
      </c>
      <c r="O34" s="198">
        <v>0</v>
      </c>
      <c r="P34" s="198">
        <f t="shared" si="0"/>
        <v>0</v>
      </c>
    </row>
    <row r="35" spans="2:16">
      <c r="B35">
        <v>4</v>
      </c>
      <c r="C35" s="193">
        <v>6.101148469210127E-2</v>
      </c>
      <c r="D35" s="193">
        <v>0.04</v>
      </c>
      <c r="E35">
        <v>0.28170522444648094</v>
      </c>
      <c r="F35" s="193">
        <v>8.2500000000000004E-2</v>
      </c>
      <c r="H35">
        <v>4</v>
      </c>
      <c r="I35" s="193">
        <v>6.4534064690680459E-2</v>
      </c>
      <c r="J35" s="193">
        <v>0.04</v>
      </c>
      <c r="K35" s="197">
        <v>0.27823972454860291</v>
      </c>
      <c r="L35" s="193">
        <v>8.2500000000000004E-2</v>
      </c>
      <c r="N35">
        <v>18</v>
      </c>
      <c r="O35" s="198">
        <v>0</v>
      </c>
      <c r="P35" s="198">
        <f t="shared" si="0"/>
        <v>0</v>
      </c>
    </row>
    <row r="36" spans="2:16">
      <c r="B36">
        <v>4</v>
      </c>
      <c r="C36" s="193">
        <v>5.828628927019075E-2</v>
      </c>
      <c r="D36" s="193">
        <v>4.4999999999999998E-2</v>
      </c>
      <c r="E36">
        <v>0.2802380088661337</v>
      </c>
      <c r="F36" s="193">
        <v>8.2500000000000004E-2</v>
      </c>
      <c r="H36">
        <v>4</v>
      </c>
      <c r="I36" s="193">
        <v>6.2246318519473043E-2</v>
      </c>
      <c r="J36" s="193">
        <v>4.4999999999999998E-2</v>
      </c>
      <c r="K36" s="197">
        <v>0.27671093189727458</v>
      </c>
      <c r="L36" s="193">
        <v>8.2500000000000004E-2</v>
      </c>
      <c r="N36">
        <v>19</v>
      </c>
      <c r="O36" s="198">
        <v>0</v>
      </c>
      <c r="P36" s="198">
        <f t="shared" si="0"/>
        <v>0</v>
      </c>
    </row>
    <row r="37" spans="2:16">
      <c r="B37">
        <v>4</v>
      </c>
      <c r="C37" s="193">
        <v>5.5552215239133673E-2</v>
      </c>
      <c r="D37" s="193">
        <v>0.05</v>
      </c>
      <c r="E37">
        <v>0.27877079315853609</v>
      </c>
      <c r="F37" s="193">
        <v>8.2500000000000004E-2</v>
      </c>
      <c r="H37">
        <v>4</v>
      </c>
      <c r="I37" s="193">
        <v>5.9949030918621915E-2</v>
      </c>
      <c r="J37" s="193">
        <v>0.05</v>
      </c>
      <c r="K37" s="197">
        <v>0.27518213905510086</v>
      </c>
      <c r="L37" s="193">
        <v>8.2500000000000004E-2</v>
      </c>
      <c r="N37">
        <v>20</v>
      </c>
      <c r="O37" s="198">
        <v>0</v>
      </c>
      <c r="P37" s="198">
        <f t="shared" si="0"/>
        <v>0</v>
      </c>
    </row>
    <row r="38" spans="2:16">
      <c r="B38">
        <v>4</v>
      </c>
      <c r="C38" s="193">
        <v>5.2809169869737715E-2</v>
      </c>
      <c r="D38" s="193">
        <v>5.5E-2</v>
      </c>
      <c r="E38">
        <v>0.27730357732168254</v>
      </c>
      <c r="F38" s="193">
        <v>8.2500000000000004E-2</v>
      </c>
      <c r="H38">
        <v>4</v>
      </c>
      <c r="I38" s="193">
        <v>5.7642102485417013E-2</v>
      </c>
      <c r="J38" s="193">
        <v>5.5E-2</v>
      </c>
      <c r="K38" s="197">
        <v>0.2736533460189049</v>
      </c>
      <c r="L38" s="193">
        <v>8.2500000000000004E-2</v>
      </c>
      <c r="N38">
        <v>21</v>
      </c>
      <c r="O38" s="198">
        <v>0</v>
      </c>
      <c r="P38" s="198">
        <f t="shared" si="0"/>
        <v>0</v>
      </c>
    </row>
    <row r="39" spans="2:16">
      <c r="B39">
        <v>4</v>
      </c>
      <c r="C39" s="193">
        <v>5.0057059010071292E-2</v>
      </c>
      <c r="D39" s="193">
        <v>0.06</v>
      </c>
      <c r="E39">
        <v>0.27583636135352424</v>
      </c>
      <c r="F39" s="193">
        <v>8.2500000000000004E-2</v>
      </c>
      <c r="H39">
        <v>4</v>
      </c>
      <c r="I39" s="193">
        <v>5.5325432199202496E-2</v>
      </c>
      <c r="J39" s="193">
        <v>0.06</v>
      </c>
      <c r="K39" s="197">
        <v>0.27212455278543984</v>
      </c>
      <c r="L39" s="193">
        <v>8.2500000000000004E-2</v>
      </c>
      <c r="N39">
        <v>22</v>
      </c>
      <c r="O39" s="198">
        <v>0</v>
      </c>
      <c r="P39" s="198">
        <f t="shared" si="0"/>
        <v>0</v>
      </c>
    </row>
    <row r="40" spans="2:16">
      <c r="B40">
        <v>4</v>
      </c>
      <c r="C40" s="193">
        <v>4.7295787014919988E-2</v>
      </c>
      <c r="D40" s="193">
        <v>6.5000000000000002E-2</v>
      </c>
      <c r="E40">
        <v>0.27436914525196887</v>
      </c>
      <c r="F40" s="193">
        <v>8.2500000000000004E-2</v>
      </c>
      <c r="H40">
        <v>4</v>
      </c>
      <c r="I40" s="193">
        <v>5.2998917385701283E-2</v>
      </c>
      <c r="J40" s="193">
        <v>6.5000000000000002E-2</v>
      </c>
      <c r="K40" s="197">
        <v>0.27059575935138291</v>
      </c>
      <c r="L40" s="193">
        <v>8.2500000000000004E-2</v>
      </c>
      <c r="N40">
        <v>23</v>
      </c>
      <c r="O40" s="198">
        <v>0</v>
      </c>
      <c r="P40" s="198">
        <f t="shared" si="0"/>
        <v>0</v>
      </c>
    </row>
    <row r="41" spans="2:16">
      <c r="B41">
        <v>4</v>
      </c>
      <c r="C41" s="193">
        <v>4.4525256754664788E-2</v>
      </c>
      <c r="D41" s="193">
        <v>7.0000000000000007E-2</v>
      </c>
      <c r="E41">
        <v>0.27290192901488208</v>
      </c>
      <c r="F41" s="193">
        <v>8.2500000000000004E-2</v>
      </c>
      <c r="H41">
        <v>4</v>
      </c>
      <c r="I41" s="193">
        <v>5.0662453680364372E-2</v>
      </c>
      <c r="J41" s="193">
        <v>7.0000000000000007E-2</v>
      </c>
      <c r="K41" s="197">
        <v>0.26906696571334138</v>
      </c>
      <c r="L41" s="193">
        <v>8.2500000000000004E-2</v>
      </c>
      <c r="N41">
        <v>24</v>
      </c>
      <c r="O41" s="198">
        <f>+$O$10*$O$11</f>
        <v>1914.5769989298212</v>
      </c>
      <c r="P41" s="198">
        <f t="shared" si="0"/>
        <v>1914.5769989298212</v>
      </c>
    </row>
    <row r="42" spans="2:16">
      <c r="B42">
        <v>4</v>
      </c>
      <c r="C42" s="193">
        <v>4.1745369563717993E-2</v>
      </c>
      <c r="D42" s="193">
        <v>7.4999999999999997E-2</v>
      </c>
      <c r="E42">
        <v>0.27143471264007846</v>
      </c>
      <c r="F42" s="193">
        <v>8.2500000000000004E-2</v>
      </c>
      <c r="H42">
        <v>4</v>
      </c>
      <c r="I42" s="193">
        <v>4.8315934990643683E-2</v>
      </c>
      <c r="J42" s="193">
        <v>7.4999999999999997E-2</v>
      </c>
      <c r="K42" s="197">
        <v>0.26753817186784101</v>
      </c>
      <c r="L42" s="193">
        <v>8.2500000000000004E-2</v>
      </c>
      <c r="N42">
        <v>25</v>
      </c>
      <c r="O42" s="198">
        <v>0</v>
      </c>
      <c r="P42" s="198">
        <f t="shared" si="0"/>
        <v>0</v>
      </c>
    </row>
    <row r="43" spans="2:16">
      <c r="B43">
        <v>4</v>
      </c>
      <c r="C43" s="193">
        <v>3.8956025212324441E-2</v>
      </c>
      <c r="D43" s="193">
        <v>0.08</v>
      </c>
      <c r="E43">
        <v>0.26996749612533122</v>
      </c>
      <c r="F43" s="193">
        <v>8.2500000000000004E-2</v>
      </c>
      <c r="H43">
        <v>4</v>
      </c>
      <c r="I43" s="193">
        <v>4.5959253457225735E-2</v>
      </c>
      <c r="J43" s="193">
        <v>0.08</v>
      </c>
      <c r="K43" s="197">
        <v>0.26600937781133011</v>
      </c>
      <c r="L43" s="193">
        <v>8.2500000000000004E-2</v>
      </c>
      <c r="N43">
        <v>26</v>
      </c>
      <c r="O43" s="198">
        <v>0</v>
      </c>
      <c r="P43" s="198">
        <f t="shared" si="0"/>
        <v>0</v>
      </c>
    </row>
    <row r="44" spans="2:16">
      <c r="C44" s="193"/>
      <c r="I44" s="193"/>
      <c r="K44" s="197"/>
      <c r="N44">
        <v>27</v>
      </c>
      <c r="O44" s="198">
        <v>0</v>
      </c>
      <c r="P44" s="198">
        <f t="shared" si="0"/>
        <v>0</v>
      </c>
    </row>
    <row r="45" spans="2:16">
      <c r="B45">
        <v>5</v>
      </c>
      <c r="C45" s="193">
        <v>8.2500028988278018E-2</v>
      </c>
      <c r="D45" s="193">
        <v>0</v>
      </c>
      <c r="E45">
        <v>0.24398623410134784</v>
      </c>
      <c r="F45" s="193">
        <v>8.2500028988278018E-2</v>
      </c>
      <c r="H45">
        <v>5</v>
      </c>
      <c r="I45" s="193">
        <v>8.2500041156293946E-2</v>
      </c>
      <c r="J45" s="193">
        <v>0</v>
      </c>
      <c r="K45" s="197">
        <v>0.24151612082060722</v>
      </c>
      <c r="L45" s="193">
        <v>8.2500000000000004E-2</v>
      </c>
      <c r="N45">
        <v>28</v>
      </c>
      <c r="O45" s="198">
        <v>0</v>
      </c>
      <c r="P45" s="198">
        <f t="shared" si="0"/>
        <v>0</v>
      </c>
    </row>
    <row r="46" spans="2:16">
      <c r="B46">
        <v>5</v>
      </c>
      <c r="C46" s="193">
        <v>8.0344929866969395E-2</v>
      </c>
      <c r="D46" s="193">
        <v>5.0000000000000001E-3</v>
      </c>
      <c r="E46">
        <v>0.24276812887077734</v>
      </c>
      <c r="F46" s="193">
        <v>8.2500028988278018E-2</v>
      </c>
      <c r="H46">
        <v>5</v>
      </c>
      <c r="I46" s="193">
        <v>8.0631092292397177E-2</v>
      </c>
      <c r="J46" s="193">
        <v>5.0000000000000001E-3</v>
      </c>
      <c r="K46" s="197">
        <v>0.24024502894416155</v>
      </c>
      <c r="L46" s="193">
        <v>8.2500000000000004E-2</v>
      </c>
      <c r="N46">
        <v>29</v>
      </c>
      <c r="O46" s="198">
        <v>0</v>
      </c>
      <c r="P46" s="198">
        <f t="shared" si="0"/>
        <v>0</v>
      </c>
    </row>
    <row r="47" spans="2:16">
      <c r="B47">
        <v>5</v>
      </c>
      <c r="C47" s="193">
        <v>7.8180046989903218E-2</v>
      </c>
      <c r="D47" s="193">
        <v>0.01</v>
      </c>
      <c r="E47" s="38">
        <v>0.24154818852229148</v>
      </c>
      <c r="F47" s="193">
        <v>8.2500028988278018E-2</v>
      </c>
      <c r="H47">
        <v>5</v>
      </c>
      <c r="I47" s="193">
        <v>7.8751752529127472E-2</v>
      </c>
      <c r="J47" s="193">
        <v>0.01</v>
      </c>
      <c r="K47" s="197">
        <v>0.23897388991293678</v>
      </c>
      <c r="L47" s="193">
        <v>8.2500000000000004E-2</v>
      </c>
      <c r="N47">
        <v>30</v>
      </c>
      <c r="O47" s="198">
        <v>0</v>
      </c>
      <c r="P47" s="198">
        <f t="shared" si="0"/>
        <v>0</v>
      </c>
    </row>
    <row r="48" spans="2:16">
      <c r="B48">
        <v>5</v>
      </c>
      <c r="C48" s="193">
        <v>7.6008555579601733E-2</v>
      </c>
      <c r="D48" s="193">
        <v>1.4999999999999999E-2</v>
      </c>
      <c r="E48">
        <v>0.24032824806699027</v>
      </c>
      <c r="F48" s="193">
        <v>8.2500028988278018E-2</v>
      </c>
      <c r="H48">
        <v>5</v>
      </c>
      <c r="I48" s="193">
        <v>7.6865148125230043E-2</v>
      </c>
      <c r="J48" s="193">
        <v>1.4999999999999999E-2</v>
      </c>
      <c r="K48" s="197">
        <v>0.23770275075334196</v>
      </c>
      <c r="L48" s="193">
        <v>8.2500000000000004E-2</v>
      </c>
      <c r="N48">
        <v>31</v>
      </c>
      <c r="O48" s="198">
        <v>0</v>
      </c>
      <c r="P48" s="198">
        <f t="shared" si="0"/>
        <v>0</v>
      </c>
    </row>
    <row r="49" spans="2:16">
      <c r="B49">
        <v>5</v>
      </c>
      <c r="C49" s="193">
        <v>7.3830388235118782E-2</v>
      </c>
      <c r="D49" s="193">
        <v>0.02</v>
      </c>
      <c r="E49">
        <v>0.23910830751675394</v>
      </c>
      <c r="F49" s="193">
        <v>8.2500028988278018E-2</v>
      </c>
      <c r="H49">
        <v>5</v>
      </c>
      <c r="I49" s="193">
        <v>7.4971205963691112E-2</v>
      </c>
      <c r="J49" s="193">
        <v>0.02</v>
      </c>
      <c r="K49" s="197">
        <v>0.23643161145454164</v>
      </c>
      <c r="L49" s="193">
        <v>8.2500000000000004E-2</v>
      </c>
      <c r="N49">
        <v>32</v>
      </c>
      <c r="O49" s="198">
        <v>0</v>
      </c>
      <c r="P49" s="198">
        <f t="shared" si="0"/>
        <v>0</v>
      </c>
    </row>
    <row r="50" spans="2:16">
      <c r="B50">
        <v>5</v>
      </c>
      <c r="C50" s="193">
        <v>7.1645476523006124E-2</v>
      </c>
      <c r="D50" s="193">
        <v>2.5000000000000001E-2</v>
      </c>
      <c r="E50">
        <v>0.23788836687013304</v>
      </c>
      <c r="F50" s="193">
        <v>8.2500028988278018E-2</v>
      </c>
      <c r="H50">
        <v>5</v>
      </c>
      <c r="I50" s="193">
        <v>7.3069851792959106E-2</v>
      </c>
      <c r="J50" s="193">
        <v>2.5000000000000001E-2</v>
      </c>
      <c r="K50" s="197">
        <v>0.23516047201429946</v>
      </c>
      <c r="L50" s="193">
        <v>8.2500000000000004E-2</v>
      </c>
      <c r="N50">
        <v>33</v>
      </c>
      <c r="O50" s="198">
        <v>0</v>
      </c>
      <c r="P50" s="198">
        <f t="shared" si="0"/>
        <v>0</v>
      </c>
    </row>
    <row r="51" spans="2:16">
      <c r="B51">
        <v>5</v>
      </c>
      <c r="C51" s="193">
        <v>6.9453750980510875E-2</v>
      </c>
      <c r="D51" s="193">
        <v>0.03</v>
      </c>
      <c r="E51">
        <v>0.2366684261256459</v>
      </c>
      <c r="F51" s="193">
        <v>8.2500028988278018E-2</v>
      </c>
      <c r="H51">
        <v>5</v>
      </c>
      <c r="I51" s="193">
        <v>7.1161010189841001E-2</v>
      </c>
      <c r="J51" s="193">
        <v>0.03</v>
      </c>
      <c r="K51" s="197">
        <v>0.2338893324303192</v>
      </c>
      <c r="L51" s="193">
        <v>8.2500000000000004E-2</v>
      </c>
      <c r="N51">
        <v>34</v>
      </c>
      <c r="O51" s="198">
        <v>0</v>
      </c>
      <c r="P51" s="198">
        <f t="shared" si="0"/>
        <v>0</v>
      </c>
    </row>
    <row r="52" spans="2:16">
      <c r="B52">
        <v>5</v>
      </c>
      <c r="C52" s="193">
        <v>6.7255141094781479E-2</v>
      </c>
      <c r="D52" s="193">
        <v>3.5000000000000003E-2</v>
      </c>
      <c r="E52">
        <v>0.235448485281782</v>
      </c>
      <c r="F52" s="193">
        <v>8.2500028988278018E-2</v>
      </c>
      <c r="H52">
        <v>5</v>
      </c>
      <c r="I52" s="193">
        <v>6.9244604534500986E-2</v>
      </c>
      <c r="J52" s="193">
        <v>3.5000000000000003E-2</v>
      </c>
      <c r="K52" s="197">
        <v>0.23261819270026338</v>
      </c>
      <c r="L52" s="193">
        <v>8.2500000000000004E-2</v>
      </c>
      <c r="N52">
        <v>35</v>
      </c>
      <c r="O52" s="198">
        <v>0</v>
      </c>
      <c r="P52" s="198">
        <f t="shared" si="0"/>
        <v>0</v>
      </c>
    </row>
    <row r="53" spans="2:16">
      <c r="B53">
        <v>5</v>
      </c>
      <c r="C53" s="193">
        <v>6.5049575281460825E-2</v>
      </c>
      <c r="D53" s="193">
        <v>0.04</v>
      </c>
      <c r="E53">
        <v>0.23422854433699855</v>
      </c>
      <c r="F53" s="193">
        <v>8.2500028988278018E-2</v>
      </c>
      <c r="H53">
        <v>5</v>
      </c>
      <c r="I53" s="193">
        <v>6.7320556984774349E-2</v>
      </c>
      <c r="J53" s="193">
        <v>0.04</v>
      </c>
      <c r="K53" s="197">
        <v>0.2313470528217399</v>
      </c>
      <c r="L53" s="193">
        <v>8.2500000000000004E-2</v>
      </c>
      <c r="M53" s="194"/>
      <c r="N53">
        <v>36</v>
      </c>
      <c r="O53" s="198">
        <f>+$O$10*$O$11</f>
        <v>1914.5769989298212</v>
      </c>
      <c r="P53" s="198">
        <f t="shared" si="0"/>
        <v>1914.5769989298212</v>
      </c>
    </row>
    <row r="54" spans="2:16">
      <c r="B54">
        <v>5</v>
      </c>
      <c r="C54" s="193">
        <v>6.283698086278644E-2</v>
      </c>
      <c r="D54" s="193">
        <v>4.4999999999999998E-2</v>
      </c>
      <c r="E54">
        <v>0.23300860328972228</v>
      </c>
      <c r="F54" s="193">
        <v>8.2500028988278018E-2</v>
      </c>
      <c r="H54">
        <v>5</v>
      </c>
      <c r="I54" s="193">
        <v>6.5388788449772584E-2</v>
      </c>
      <c r="J54" s="193">
        <v>4.4999999999999998E-2</v>
      </c>
      <c r="K54" s="197">
        <v>0.23007591279230497</v>
      </c>
      <c r="L54" s="193">
        <v>8.2500000000000004E-2</v>
      </c>
      <c r="N54">
        <v>37</v>
      </c>
      <c r="O54" s="198">
        <v>0</v>
      </c>
      <c r="P54" s="198">
        <f t="shared" si="0"/>
        <v>0</v>
      </c>
    </row>
    <row r="55" spans="2:16">
      <c r="B55">
        <v>5</v>
      </c>
      <c r="C55" s="193">
        <v>6.0617284045096476E-2</v>
      </c>
      <c r="D55" s="193">
        <v>0.05</v>
      </c>
      <c r="E55">
        <v>0.2317886621383467</v>
      </c>
      <c r="F55" s="193">
        <v>8.2500028988278018E-2</v>
      </c>
      <c r="H55">
        <v>5</v>
      </c>
      <c r="I55" s="193">
        <v>6.3449218562795728E-2</v>
      </c>
      <c r="J55" s="193">
        <v>0.05</v>
      </c>
      <c r="K55" s="197">
        <v>0.22880477260946011</v>
      </c>
      <c r="L55" s="193">
        <v>8.2500000000000004E-2</v>
      </c>
      <c r="M55" s="194"/>
      <c r="N55">
        <v>38</v>
      </c>
      <c r="O55" s="198">
        <v>0</v>
      </c>
      <c r="P55" s="198">
        <f t="shared" si="0"/>
        <v>0</v>
      </c>
    </row>
    <row r="56" spans="2:16">
      <c r="B56">
        <v>5</v>
      </c>
      <c r="C56" s="193">
        <v>5.8390409895738848E-2</v>
      </c>
      <c r="D56" s="193">
        <v>5.5E-2</v>
      </c>
      <c r="E56">
        <v>0.23056872088123026</v>
      </c>
      <c r="F56" s="193">
        <v>8.2500028988278018E-2</v>
      </c>
      <c r="H56">
        <v>5</v>
      </c>
      <c r="I56" s="193">
        <v>6.1501765653493301E-2</v>
      </c>
      <c r="J56" s="193">
        <v>5.5E-2</v>
      </c>
      <c r="K56" s="197">
        <v>0.22753363227065068</v>
      </c>
      <c r="L56" s="193">
        <v>8.2500000000000004E-2</v>
      </c>
      <c r="N56">
        <v>39</v>
      </c>
      <c r="O56" s="198">
        <v>0</v>
      </c>
      <c r="P56" s="198">
        <f t="shared" si="0"/>
        <v>0</v>
      </c>
    </row>
    <row r="57" spans="2:16">
      <c r="B57">
        <v>5</v>
      </c>
      <c r="C57" s="193">
        <v>5.6156282319410167E-2</v>
      </c>
      <c r="D57" s="193">
        <v>0.06</v>
      </c>
      <c r="E57">
        <v>0.22934877951669638</v>
      </c>
      <c r="F57" s="193">
        <v>8.2500028988278018E-2</v>
      </c>
      <c r="H57">
        <v>5</v>
      </c>
      <c r="I57" s="193">
        <v>5.9546346719236531E-2</v>
      </c>
      <c r="J57" s="193">
        <v>0.06</v>
      </c>
      <c r="K57" s="197">
        <v>0.22626249177327004</v>
      </c>
      <c r="L57" s="193">
        <v>8.2500000000000004E-2</v>
      </c>
      <c r="N57">
        <v>40</v>
      </c>
      <c r="O57" s="198">
        <v>0</v>
      </c>
      <c r="P57" s="198">
        <f t="shared" si="0"/>
        <v>0</v>
      </c>
    </row>
    <row r="58" spans="2:16">
      <c r="B58">
        <v>5</v>
      </c>
      <c r="C58" s="193">
        <v>5.3914824033855169E-2</v>
      </c>
      <c r="D58" s="193">
        <v>6.5000000000000002E-2</v>
      </c>
      <c r="E58">
        <v>0.22812883804303508</v>
      </c>
      <c r="F58" s="193">
        <v>8.2500028988278018E-2</v>
      </c>
      <c r="H58">
        <v>5</v>
      </c>
      <c r="I58" s="193">
        <v>5.7582877395720544E-2</v>
      </c>
      <c r="J58" s="193">
        <v>6.5000000000000002E-2</v>
      </c>
      <c r="K58" s="197">
        <v>0.22499135111464472</v>
      </c>
      <c r="L58" s="193">
        <v>8.2500000000000004E-2</v>
      </c>
      <c r="N58">
        <v>41</v>
      </c>
      <c r="O58" s="198">
        <v>0</v>
      </c>
      <c r="P58" s="198">
        <f t="shared" si="0"/>
        <v>0</v>
      </c>
    </row>
    <row r="59" spans="2:16">
      <c r="B59">
        <v>5</v>
      </c>
      <c r="C59" s="193">
        <v>5.1665956540743352E-2</v>
      </c>
      <c r="D59" s="193">
        <v>7.0000000000000007E-2</v>
      </c>
      <c r="E59">
        <v>0.22690889645849907</v>
      </c>
      <c r="F59" s="193">
        <v>8.2500028988278018E-2</v>
      </c>
      <c r="H59">
        <v>5</v>
      </c>
      <c r="I59" s="193">
        <v>5.5611271926748529E-2</v>
      </c>
      <c r="J59" s="193">
        <v>7.0000000000000007E-2</v>
      </c>
      <c r="K59" s="197">
        <v>0.22372021029204778</v>
      </c>
      <c r="L59" s="193">
        <v>8.2500000000000004E-2</v>
      </c>
      <c r="N59">
        <v>42</v>
      </c>
      <c r="O59" s="198">
        <v>0</v>
      </c>
      <c r="P59" s="198">
        <f t="shared" si="0"/>
        <v>0</v>
      </c>
    </row>
    <row r="60" spans="2:16">
      <c r="B60">
        <v>5</v>
      </c>
      <c r="C60" s="193">
        <v>4.9409600117246377E-2</v>
      </c>
      <c r="D60" s="193">
        <v>7.4999999999999997E-2</v>
      </c>
      <c r="E60">
        <v>0.22568895476130232</v>
      </c>
      <c r="F60" s="193">
        <v>8.2500028988278018E-2</v>
      </c>
      <c r="H60">
        <v>5</v>
      </c>
      <c r="I60" s="193">
        <v>5.3631443133141943E-2</v>
      </c>
      <c r="J60" s="193">
        <v>7.4999999999999997E-2</v>
      </c>
      <c r="K60" s="197">
        <v>0.22244906930268801</v>
      </c>
      <c r="L60" s="193">
        <v>8.2500000000000004E-2</v>
      </c>
      <c r="N60">
        <v>43</v>
      </c>
      <c r="O60" s="198">
        <v>0</v>
      </c>
      <c r="P60" s="198">
        <f t="shared" si="0"/>
        <v>0</v>
      </c>
    </row>
    <row r="61" spans="2:16">
      <c r="B61">
        <v>5</v>
      </c>
      <c r="C61" s="193">
        <v>4.7145673763210993E-2</v>
      </c>
      <c r="D61" s="193">
        <v>0.08</v>
      </c>
      <c r="E61">
        <v>0.22446901294962227</v>
      </c>
      <c r="F61" s="193">
        <v>8.2500028988278018E-2</v>
      </c>
      <c r="H61">
        <v>5</v>
      </c>
      <c r="I61" s="193">
        <v>5.1643302380800726E-2</v>
      </c>
      <c r="J61" s="193">
        <v>0.08</v>
      </c>
      <c r="K61" s="197">
        <v>0.22117792814370982</v>
      </c>
      <c r="L61" s="193">
        <v>8.2500000000000004E-2</v>
      </c>
      <c r="N61">
        <v>44</v>
      </c>
      <c r="O61" s="198">
        <v>0</v>
      </c>
      <c r="P61" s="198">
        <f t="shared" si="0"/>
        <v>0</v>
      </c>
    </row>
    <row r="62" spans="2:16">
      <c r="C62" s="193"/>
      <c r="I62" s="193"/>
      <c r="K62" s="197"/>
      <c r="N62">
        <v>45</v>
      </c>
      <c r="O62" s="198">
        <v>0</v>
      </c>
      <c r="P62" s="198">
        <f t="shared" si="0"/>
        <v>0</v>
      </c>
    </row>
    <row r="63" spans="2:16">
      <c r="B63">
        <v>6</v>
      </c>
      <c r="C63" s="193">
        <v>8.2505137831527797E-2</v>
      </c>
      <c r="D63" s="193">
        <v>0</v>
      </c>
      <c r="E63">
        <v>0.21120421227964592</v>
      </c>
      <c r="F63" s="193">
        <v>8.2500000000000004E-2</v>
      </c>
      <c r="H63">
        <v>6</v>
      </c>
      <c r="I63" s="193">
        <v>8.2504769843946058E-2</v>
      </c>
      <c r="J63" s="193">
        <v>0</v>
      </c>
      <c r="K63" s="197">
        <v>0.20906441515082583</v>
      </c>
      <c r="L63" s="193">
        <v>8.2500000000000004E-2</v>
      </c>
      <c r="N63">
        <v>46</v>
      </c>
      <c r="O63" s="198">
        <v>0</v>
      </c>
      <c r="P63" s="198">
        <f t="shared" si="0"/>
        <v>0</v>
      </c>
    </row>
    <row r="64" spans="2:16">
      <c r="B64">
        <v>6</v>
      </c>
      <c r="C64" s="193">
        <v>8.0676751211621323E-2</v>
      </c>
      <c r="D64" s="193">
        <v>5.0000000000000001E-3</v>
      </c>
      <c r="E64">
        <v>0.21014680110663428</v>
      </c>
      <c r="F64" s="193">
        <v>8.2500000000000004E-2</v>
      </c>
      <c r="H64">
        <v>6</v>
      </c>
      <c r="I64" s="193">
        <v>8.0874741556428376E-2</v>
      </c>
      <c r="J64" s="193">
        <v>5.0000000000000001E-3</v>
      </c>
      <c r="K64" s="197">
        <v>0.2079627057569495</v>
      </c>
      <c r="L64" s="193">
        <v>8.2500000000000004E-2</v>
      </c>
      <c r="N64">
        <v>47</v>
      </c>
      <c r="O64" s="198">
        <v>0</v>
      </c>
      <c r="P64" s="198">
        <f t="shared" si="0"/>
        <v>0</v>
      </c>
    </row>
    <row r="65" spans="2:16">
      <c r="B65">
        <v>6</v>
      </c>
      <c r="C65" s="193">
        <v>7.8845324761151581E-2</v>
      </c>
      <c r="D65" s="193">
        <v>0.01</v>
      </c>
      <c r="E65">
        <v>0.20909078701292055</v>
      </c>
      <c r="F65" s="193">
        <v>8.2500000000000004E-2</v>
      </c>
      <c r="H65">
        <v>6</v>
      </c>
      <c r="I65" s="193">
        <v>7.9240668648429491E-2</v>
      </c>
      <c r="J65" s="193">
        <v>0.01</v>
      </c>
      <c r="K65" s="197">
        <v>0.20686237313159653</v>
      </c>
      <c r="L65" s="193">
        <v>8.2500000000000004E-2</v>
      </c>
      <c r="N65">
        <v>48</v>
      </c>
      <c r="O65" s="198">
        <f>+$O$10*$O$11</f>
        <v>1914.5769989298212</v>
      </c>
      <c r="P65" s="198">
        <f t="shared" si="0"/>
        <v>1914.5769989298212</v>
      </c>
    </row>
    <row r="66" spans="2:16">
      <c r="B66">
        <v>6</v>
      </c>
      <c r="C66" s="193">
        <v>7.7008390392379056E-2</v>
      </c>
      <c r="D66" s="193">
        <v>1.4999999999999999E-2</v>
      </c>
      <c r="E66">
        <v>0.20803477284351982</v>
      </c>
      <c r="F66" s="193">
        <v>8.2500000000000004E-2</v>
      </c>
      <c r="H66">
        <v>6</v>
      </c>
      <c r="I66" s="193">
        <v>7.7600456221262881E-2</v>
      </c>
      <c r="J66" s="193">
        <v>1.4999999999999999E-2</v>
      </c>
      <c r="K66" s="197">
        <v>0.20576204014192839</v>
      </c>
      <c r="L66" s="193">
        <v>8.2500000000000004E-2</v>
      </c>
      <c r="N66">
        <v>49</v>
      </c>
      <c r="O66" s="198">
        <v>0</v>
      </c>
      <c r="P66" s="198">
        <f t="shared" si="0"/>
        <v>0</v>
      </c>
    </row>
    <row r="67" spans="2:16">
      <c r="B67">
        <v>6</v>
      </c>
      <c r="C67" s="193">
        <v>7.5165891438299326E-2</v>
      </c>
      <c r="D67" s="193">
        <v>0.02</v>
      </c>
      <c r="E67">
        <v>0.20697875859317313</v>
      </c>
      <c r="F67" s="193">
        <v>8.2500000000000004E-2</v>
      </c>
      <c r="H67">
        <v>6</v>
      </c>
      <c r="I67" s="193">
        <v>7.5954042542184297E-2</v>
      </c>
      <c r="J67" s="193">
        <v>0.02</v>
      </c>
      <c r="K67" s="197">
        <v>0.20466170703523179</v>
      </c>
      <c r="L67" s="193">
        <v>8.2500000000000004E-2</v>
      </c>
      <c r="N67">
        <v>50</v>
      </c>
      <c r="O67" s="198">
        <v>0</v>
      </c>
      <c r="P67" s="198">
        <f t="shared" si="0"/>
        <v>0</v>
      </c>
    </row>
    <row r="68" spans="2:16">
      <c r="B68">
        <v>6</v>
      </c>
      <c r="C68" s="193">
        <v>7.3317770391263082E-2</v>
      </c>
      <c r="D68" s="193">
        <v>2.5000000000000001E-2</v>
      </c>
      <c r="E68">
        <v>0.20592274426064697</v>
      </c>
      <c r="F68" s="193">
        <v>8.2500000000000004E-2</v>
      </c>
      <c r="H68">
        <v>6</v>
      </c>
      <c r="I68" s="193">
        <v>7.4301364532662006E-2</v>
      </c>
      <c r="J68" s="193">
        <v>2.5000000000000001E-2</v>
      </c>
      <c r="K68" s="197">
        <v>0.20356137380956665</v>
      </c>
      <c r="L68" s="193">
        <v>8.2500000000000004E-2</v>
      </c>
      <c r="N68">
        <v>51</v>
      </c>
      <c r="O68" s="198">
        <v>0</v>
      </c>
      <c r="P68" s="198">
        <f t="shared" si="0"/>
        <v>0</v>
      </c>
    </row>
    <row r="69" spans="2:16">
      <c r="B69">
        <v>6</v>
      </c>
      <c r="C69" s="193">
        <v>7.1463968878875406E-2</v>
      </c>
      <c r="D69" s="193">
        <v>0.03</v>
      </c>
      <c r="E69">
        <v>0.20486672984467799</v>
      </c>
      <c r="F69" s="193">
        <v>8.2500000000000004E-2</v>
      </c>
      <c r="H69">
        <v>6</v>
      </c>
      <c r="I69" s="193">
        <v>7.2642358117084527E-2</v>
      </c>
      <c r="J69" s="193">
        <v>0.03</v>
      </c>
      <c r="K69" s="197">
        <v>0.20246104046300942</v>
      </c>
      <c r="L69" s="193">
        <v>8.2500000000000004E-2</v>
      </c>
      <c r="N69">
        <v>52</v>
      </c>
      <c r="O69" s="198">
        <v>0</v>
      </c>
      <c r="P69" s="198">
        <f t="shared" si="0"/>
        <v>0</v>
      </c>
    </row>
    <row r="70" spans="2:16">
      <c r="B70">
        <v>6</v>
      </c>
      <c r="C70" s="193">
        <v>6.9604427646497768E-2</v>
      </c>
      <c r="D70" s="193">
        <v>3.5000000000000003E-2</v>
      </c>
      <c r="E70">
        <v>0.20381071534397893</v>
      </c>
      <c r="F70" s="193">
        <v>8.2500000000000004E-2</v>
      </c>
      <c r="H70">
        <v>6</v>
      </c>
      <c r="I70" s="193">
        <v>7.0976958201393714E-2</v>
      </c>
      <c r="J70" s="193">
        <v>3.5000000000000003E-2</v>
      </c>
      <c r="K70" s="197">
        <v>0.20136070699358927</v>
      </c>
      <c r="L70" s="193">
        <v>8.2500000000000004E-2</v>
      </c>
      <c r="N70">
        <v>53</v>
      </c>
      <c r="O70" s="198">
        <v>0</v>
      </c>
      <c r="P70" s="198">
        <f t="shared" si="0"/>
        <v>0</v>
      </c>
    </row>
    <row r="71" spans="2:16">
      <c r="B71">
        <v>6</v>
      </c>
      <c r="C71" s="193">
        <v>6.7739086539267745E-2</v>
      </c>
      <c r="D71" s="193">
        <v>0.04</v>
      </c>
      <c r="E71">
        <v>0.20275470075723437</v>
      </c>
      <c r="F71" s="193">
        <v>8.2500000000000004E-2</v>
      </c>
      <c r="H71">
        <v>6</v>
      </c>
      <c r="I71" s="196">
        <v>6.9301124590725571E-2</v>
      </c>
      <c r="J71" s="193">
        <v>0.04</v>
      </c>
      <c r="K71" s="197">
        <v>0.20025776296302089</v>
      </c>
      <c r="L71" s="193">
        <v>8.2500000000000004E-2</v>
      </c>
      <c r="N71">
        <v>54</v>
      </c>
      <c r="O71" s="198">
        <v>0</v>
      </c>
      <c r="P71" s="198">
        <f t="shared" si="0"/>
        <v>0</v>
      </c>
    </row>
    <row r="72" spans="2:16">
      <c r="B72">
        <v>6</v>
      </c>
      <c r="C72" s="193">
        <v>6.5867884483687078E-2</v>
      </c>
      <c r="D72" s="193">
        <v>4.4999999999999998E-2</v>
      </c>
      <c r="E72">
        <v>0.20169868608310121</v>
      </c>
      <c r="F72" s="193">
        <v>8.2500000000000004E-2</v>
      </c>
      <c r="H72">
        <v>6</v>
      </c>
      <c r="I72" s="193">
        <v>6.7626712269319711E-2</v>
      </c>
      <c r="J72" s="193">
        <v>4.4999999999999998E-2</v>
      </c>
      <c r="K72" s="197">
        <v>0.19916004055723299</v>
      </c>
      <c r="L72" s="193">
        <v>8.2500000000000004E-2</v>
      </c>
      <c r="N72">
        <v>55</v>
      </c>
      <c r="O72" s="198">
        <v>0</v>
      </c>
      <c r="P72" s="198">
        <f t="shared" si="0"/>
        <v>0</v>
      </c>
    </row>
    <row r="73" spans="2:16">
      <c r="B73">
        <v>6</v>
      </c>
      <c r="C73" s="193">
        <v>6.3990759468730118E-2</v>
      </c>
      <c r="D73" s="193">
        <v>0.05</v>
      </c>
      <c r="E73">
        <v>0.20064267132021138</v>
      </c>
      <c r="F73" s="193">
        <v>8.2500000000000004E-2</v>
      </c>
      <c r="H73">
        <v>6</v>
      </c>
      <c r="I73" s="193">
        <v>6.5941730772717477E-2</v>
      </c>
      <c r="J73" s="193">
        <v>0.05</v>
      </c>
      <c r="K73" s="197">
        <v>0.19805970582782109</v>
      </c>
      <c r="L73" s="193">
        <v>8.2500000000000004E-2</v>
      </c>
      <c r="N73">
        <v>56</v>
      </c>
      <c r="O73" s="198">
        <v>0</v>
      </c>
      <c r="P73" s="198">
        <f t="shared" si="0"/>
        <v>0</v>
      </c>
    </row>
    <row r="74" spans="2:16">
      <c r="B74">
        <v>6</v>
      </c>
      <c r="C74" s="193">
        <v>6.2107648526422032E-2</v>
      </c>
      <c r="D74" s="193">
        <v>5.5E-2</v>
      </c>
      <c r="E74">
        <v>0.19958665646716461</v>
      </c>
      <c r="F74" s="193">
        <v>8.2500000000000004E-2</v>
      </c>
      <c r="H74">
        <v>6</v>
      </c>
      <c r="I74" s="193">
        <v>6.4250085543919866E-2</v>
      </c>
      <c r="J74" s="193">
        <v>5.5E-2</v>
      </c>
      <c r="K74" s="197">
        <v>0.19695937234959773</v>
      </c>
      <c r="L74" s="193">
        <v>8.2500000000000004E-2</v>
      </c>
      <c r="N74">
        <v>57</v>
      </c>
      <c r="O74" s="198">
        <v>0</v>
      </c>
      <c r="P74" s="198">
        <f t="shared" si="0"/>
        <v>0</v>
      </c>
    </row>
    <row r="75" spans="2:16">
      <c r="B75">
        <v>6</v>
      </c>
      <c r="C75" s="193">
        <v>6.0218487711972024E-2</v>
      </c>
      <c r="D75" s="193">
        <v>0.06</v>
      </c>
      <c r="E75">
        <v>0.19853064152253205</v>
      </c>
      <c r="F75" s="193">
        <v>8.2500000000000004E-2</v>
      </c>
      <c r="H75">
        <v>6</v>
      </c>
      <c r="I75" s="193">
        <v>6.2551703730562735E-2</v>
      </c>
      <c r="J75" s="193">
        <v>0.06</v>
      </c>
      <c r="K75" s="197">
        <v>0.19585903773138497</v>
      </c>
      <c r="L75" s="193">
        <v>8.2500000000000004E-2</v>
      </c>
      <c r="N75">
        <v>58</v>
      </c>
      <c r="O75" s="198">
        <v>0</v>
      </c>
      <c r="P75" s="198">
        <f t="shared" si="0"/>
        <v>0</v>
      </c>
    </row>
    <row r="76" spans="2:16">
      <c r="B76">
        <v>6</v>
      </c>
      <c r="C76" s="193">
        <v>5.8323212083331022E-2</v>
      </c>
      <c r="D76" s="193">
        <v>6.5000000000000002E-2</v>
      </c>
      <c r="E76">
        <v>0.1974746264848567</v>
      </c>
      <c r="F76" s="193">
        <v>8.2500000000000004E-2</v>
      </c>
      <c r="H76">
        <v>6</v>
      </c>
      <c r="I76" s="193">
        <v>6.0846515973522308E-2</v>
      </c>
      <c r="J76" s="193">
        <v>6.5000000000000002E-2</v>
      </c>
      <c r="K76" s="197">
        <v>0.19475870348116842</v>
      </c>
      <c r="L76" s="193">
        <v>8.2500000000000004E-2</v>
      </c>
      <c r="N76">
        <v>59</v>
      </c>
      <c r="O76" s="198">
        <v>0</v>
      </c>
      <c r="P76" s="198">
        <f t="shared" si="0"/>
        <v>0</v>
      </c>
    </row>
    <row r="77" spans="2:16">
      <c r="B77">
        <v>6</v>
      </c>
      <c r="C77" s="193">
        <v>5.6421755680235108E-2</v>
      </c>
      <c r="D77" s="193">
        <v>7.0000000000000007E-2</v>
      </c>
      <c r="E77">
        <v>0.19641861135264677</v>
      </c>
      <c r="F77" s="193">
        <v>8.2500000000000004E-2</v>
      </c>
      <c r="H77">
        <v>6</v>
      </c>
      <c r="I77" s="193">
        <v>5.9134448626402936E-2</v>
      </c>
      <c r="J77" s="193">
        <v>7.0000000000000007E-2</v>
      </c>
      <c r="K77" s="197">
        <v>0.19365836909283393</v>
      </c>
      <c r="L77" s="193">
        <v>8.2500000000000004E-2</v>
      </c>
      <c r="N77">
        <v>60</v>
      </c>
      <c r="O77" s="198">
        <f>+$O$10*$O$11</f>
        <v>1914.5769989298212</v>
      </c>
      <c r="P77" s="198">
        <f t="shared" si="0"/>
        <v>1914.5769989298212</v>
      </c>
    </row>
    <row r="78" spans="2:16">
      <c r="B78">
        <v>6</v>
      </c>
      <c r="C78" s="193">
        <v>5.4514051502689398E-2</v>
      </c>
      <c r="D78" s="193">
        <v>7.4999999999999997E-2</v>
      </c>
      <c r="E78">
        <v>0.19536259612438181</v>
      </c>
      <c r="F78" s="193">
        <v>8.2500000000000004E-2</v>
      </c>
      <c r="H78">
        <v>6</v>
      </c>
      <c r="I78" s="193">
        <v>5.7415427608063396E-2</v>
      </c>
      <c r="J78" s="193">
        <v>7.4999999999999997E-2</v>
      </c>
      <c r="K78" s="197">
        <v>0.19255803456423909</v>
      </c>
      <c r="L78" s="193">
        <v>8.2500000000000004E-2</v>
      </c>
      <c r="N78">
        <v>61</v>
      </c>
      <c r="O78" s="198">
        <v>0</v>
      </c>
      <c r="P78" s="198">
        <f t="shared" si="0"/>
        <v>0</v>
      </c>
    </row>
    <row r="79" spans="2:16">
      <c r="B79">
        <v>6</v>
      </c>
      <c r="C79" s="193">
        <v>5.2600031488871046E-2</v>
      </c>
      <c r="D79" s="193">
        <v>0.08</v>
      </c>
      <c r="E79">
        <v>0.19430658079850549</v>
      </c>
      <c r="F79" s="193">
        <v>8.2500000000000004E-2</v>
      </c>
      <c r="H79">
        <v>6</v>
      </c>
      <c r="I79" s="193">
        <v>5.5689377598636014E-2</v>
      </c>
      <c r="J79" s="193">
        <v>0.08</v>
      </c>
      <c r="K79" s="197">
        <v>0.19145769989298211</v>
      </c>
      <c r="L79" s="193">
        <v>8.2500000000000004E-2</v>
      </c>
      <c r="N79">
        <v>62</v>
      </c>
      <c r="O79" s="198">
        <v>0</v>
      </c>
      <c r="P79" s="198">
        <f t="shared" si="0"/>
        <v>0</v>
      </c>
    </row>
    <row r="80" spans="2:16">
      <c r="K80" s="197"/>
      <c r="N80">
        <v>63</v>
      </c>
      <c r="O80" s="198">
        <v>0</v>
      </c>
      <c r="P80" s="198">
        <f t="shared" si="0"/>
        <v>0</v>
      </c>
    </row>
    <row r="81" spans="11:16">
      <c r="K81" s="197"/>
      <c r="N81">
        <v>64</v>
      </c>
      <c r="O81" s="198">
        <v>0</v>
      </c>
      <c r="P81" s="198">
        <f t="shared" si="0"/>
        <v>0</v>
      </c>
    </row>
    <row r="82" spans="11:16">
      <c r="K82" s="197"/>
      <c r="N82">
        <v>65</v>
      </c>
      <c r="O82" s="198">
        <v>0</v>
      </c>
      <c r="P82" s="198">
        <f t="shared" si="0"/>
        <v>0</v>
      </c>
    </row>
    <row r="83" spans="11:16">
      <c r="K83" s="197"/>
      <c r="N83">
        <v>66</v>
      </c>
      <c r="O83" s="198">
        <v>0</v>
      </c>
      <c r="P83" s="198">
        <f t="shared" ref="P83:P89" si="1">+O83</f>
        <v>0</v>
      </c>
    </row>
    <row r="84" spans="11:16">
      <c r="K84" s="197"/>
      <c r="N84">
        <v>67</v>
      </c>
      <c r="O84" s="198">
        <v>0</v>
      </c>
      <c r="P84" s="198">
        <f t="shared" si="1"/>
        <v>0</v>
      </c>
    </row>
    <row r="85" spans="11:16">
      <c r="K85" s="197"/>
      <c r="N85">
        <v>68</v>
      </c>
      <c r="O85" s="198">
        <v>0</v>
      </c>
      <c r="P85" s="198">
        <f t="shared" si="1"/>
        <v>0</v>
      </c>
    </row>
    <row r="86" spans="11:16">
      <c r="K86" s="197"/>
      <c r="N86">
        <v>69</v>
      </c>
      <c r="O86" s="198">
        <v>0</v>
      </c>
      <c r="P86" s="198">
        <f t="shared" si="1"/>
        <v>0</v>
      </c>
    </row>
    <row r="87" spans="11:16">
      <c r="K87" s="197"/>
      <c r="N87">
        <v>70</v>
      </c>
      <c r="O87" s="198">
        <v>0</v>
      </c>
      <c r="P87" s="198">
        <f t="shared" si="1"/>
        <v>0</v>
      </c>
    </row>
    <row r="88" spans="11:16">
      <c r="K88" s="197"/>
      <c r="N88">
        <v>71</v>
      </c>
      <c r="O88" s="198">
        <v>0</v>
      </c>
      <c r="P88" s="198">
        <f t="shared" si="1"/>
        <v>0</v>
      </c>
    </row>
    <row r="89" spans="11:16">
      <c r="K89" s="197"/>
      <c r="N89">
        <v>72</v>
      </c>
      <c r="O89" s="198">
        <f>+$O$10*$O$11</f>
        <v>1914.5769989298212</v>
      </c>
      <c r="P89" s="198">
        <f t="shared" si="1"/>
        <v>1914.5769989298212</v>
      </c>
    </row>
    <row r="90" spans="11:16">
      <c r="K90" s="197"/>
    </row>
  </sheetData>
  <sheetProtection algorithmName="SHA-512" hashValue="8I6ZKBKLZ/zyEOnBx//ASv5dEL9nLqrRvSzQsewF84SMS2bfInILRsulJ/RbEsuZLkD8qEEpcUyEVfRLEMh1BA==" saltValue="u4I9FhDpFDPJi7mq/Yy+zw==" spinCount="100000" sheet="1" objects="1" scenarios="1"/>
  <mergeCells count="2">
    <mergeCell ref="B7:F7"/>
    <mergeCell ref="H7:L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Type xmlns="411a1c0b-d267-42a6-be6f-c700f263ab91">Vendor Payment Calculators</Document_x0020_Type>
    <Notes0 xmlns="411a1c0b-d267-42a6-be6f-c700f263ab91" xsi:nil="true"/>
    <Vendor_x0020_Review_x0020_Date xmlns="411a1c0b-d267-42a6-be6f-c700f263ab91">2019-12-31T06:00:00+00:00</Vendor_x0020_Review_x0020_Date>
    <Archive xmlns="411a1c0b-d267-42a6-be6f-c700f263ab91">false</Archive>
    <Report_x0020_Type xmlns="411a1c0b-d267-42a6-be6f-c700f263ab91" xsi:nil="true"/>
    <Fiscal_x0020_Year xmlns="411a1c0b-d267-42a6-be6f-c700f263ab91" xsi:nil="true"/>
    <Vendor_x0020_Name_x0020_Lookup xmlns="411a1c0b-d267-42a6-be6f-c700f263ab91">4</Vendor_x0020_Name_x0020_Lookup>
    <_dlc_DocId xmlns="a75a8fe5-4eea-4413-9c34-0799020fcba9">T33CXQTXTHYM-48193827-2632</_dlc_DocId>
    <_dlc_DocIdUrl xmlns="a75a8fe5-4eea-4413-9c34-0799020fcba9">
      <Url>https://gfscia.sharepoint.com/sites/smg_bu/cnst/_layouts/15/DocIdRedir.aspx?ID=T33CXQTXTHYM-48193827-2632</Url>
      <Description>T33CXQTXTHYM-48193827-2632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B8B74E0075D84C8E55CAFD8615AD62" ma:contentTypeVersion="23" ma:contentTypeDescription="Create a new document." ma:contentTypeScope="" ma:versionID="75d44b129cd279548fb3fe83198b8c9d">
  <xsd:schema xmlns:xsd="http://www.w3.org/2001/XMLSchema" xmlns:xs="http://www.w3.org/2001/XMLSchema" xmlns:p="http://schemas.microsoft.com/office/2006/metadata/properties" xmlns:ns2="411a1c0b-d267-42a6-be6f-c700f263ab91" xmlns:ns3="3101ff73-af41-41d8-a52d-152378d8b1a3" xmlns:ns4="a75a8fe5-4eea-4413-9c34-0799020fcba9" targetNamespace="http://schemas.microsoft.com/office/2006/metadata/properties" ma:root="true" ma:fieldsID="869122ada12a5c237e3812b10012c9e4" ns2:_="" ns3:_="" ns4:_="">
    <xsd:import namespace="411a1c0b-d267-42a6-be6f-c700f263ab91"/>
    <xsd:import namespace="3101ff73-af41-41d8-a52d-152378d8b1a3"/>
    <xsd:import namespace="a75a8fe5-4eea-4413-9c34-0799020fcba9"/>
    <xsd:element name="properties">
      <xsd:complexType>
        <xsd:sequence>
          <xsd:element name="documentManagement">
            <xsd:complexType>
              <xsd:all>
                <xsd:element ref="ns2:Report_x0020_Type" minOccurs="0"/>
                <xsd:element ref="ns2:Archive" minOccurs="0"/>
                <xsd:element ref="ns2:Fiscal_x0020_Year" minOccurs="0"/>
                <xsd:element ref="ns2:Notes0" minOccurs="0"/>
                <xsd:element ref="ns2:Document_x0020_Type"/>
                <xsd:element ref="ns2:Vendor_x0020_Review_x0020_Date" minOccurs="0"/>
                <xsd:element ref="ns2:Vendor_x0020_Name_x0020_Lookup"/>
                <xsd:element ref="ns2:MediaServiceMetadata" minOccurs="0"/>
                <xsd:element ref="ns2:MediaServiceFastMetadata" minOccurs="0"/>
                <xsd:element ref="ns3:SharedWithUsers" minOccurs="0"/>
                <xsd:element ref="ns3:SharedWithDetails" minOccurs="0"/>
                <xsd:element ref="ns4:_dlc_DocId" minOccurs="0"/>
                <xsd:element ref="ns4:_dlc_DocIdUrl" minOccurs="0"/>
                <xsd:element ref="ns4: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a1c0b-d267-42a6-be6f-c700f263ab91" elementFormDefault="qualified">
    <xsd:import namespace="http://schemas.microsoft.com/office/2006/documentManagement/types"/>
    <xsd:import namespace="http://schemas.microsoft.com/office/infopath/2007/PartnerControls"/>
    <xsd:element name="Report_x0020_Type" ma:index="8" nillable="true" ma:displayName="Report Type" ma:format="Dropdown" ma:indexed="true" ma:internalName="Report_x0020_Type" ma:readOnly="false">
      <xsd:simpleType>
        <xsd:restriction base="dms:Choice">
          <xsd:enumeration value="Division Report"/>
          <xsd:enumeration value="General"/>
          <xsd:enumeration value="Month End Forecast"/>
          <xsd:enumeration value="Sales Report"/>
          <xsd:enumeration value="Vendor Report"/>
        </xsd:restriction>
      </xsd:simpleType>
    </xsd:element>
    <xsd:element name="Archive" ma:index="9" nillable="true" ma:displayName="Archive" ma:default="0" ma:indexed="true" ma:internalName="Archive" ma:readOnly="false">
      <xsd:simpleType>
        <xsd:restriction base="dms:Boolean"/>
      </xsd:simpleType>
    </xsd:element>
    <xsd:element name="Fiscal_x0020_Year" ma:index="10" nillable="true" ma:displayName="Fiscal Year" ma:format="Dropdown" ma:indexed="true" ma:internalName="Fiscal_x0020_Year" ma:readOnly="false">
      <xsd:simpleType>
        <xsd:restriction base="dms:Choice">
          <xsd:enumeration value="FY'15"/>
          <xsd:enumeration value="FY'16"/>
          <xsd:enumeration value="FY'17"/>
          <xsd:enumeration value="FY'18"/>
          <xsd:enumeration value="FY'19"/>
          <xsd:enumeration value="FY'20"/>
          <xsd:enumeration value="FY'21"/>
          <xsd:enumeration value="FY'22"/>
          <xsd:enumeration value="FY'23"/>
          <xsd:enumeration value="FY'24"/>
          <xsd:enumeration value="FY'25"/>
        </xsd:restriction>
      </xsd:simpleType>
    </xsd:element>
    <xsd:element name="Notes0" ma:index="11" nillable="true" ma:displayName="Notes" ma:internalName="Notes0" ma:readOnly="false">
      <xsd:simpleType>
        <xsd:restriction base="dms:Note">
          <xsd:maxLength value="255"/>
        </xsd:restriction>
      </xsd:simpleType>
    </xsd:element>
    <xsd:element name="Document_x0020_Type" ma:index="12" ma:displayName="Document Type" ma:format="Dropdown" ma:indexed="true" ma:internalName="Document_x0020_Type" ma:readOnly="false">
      <xsd:simpleType>
        <xsd:restriction base="dms:Choice">
          <xsd:enumeration value="Credit Application"/>
          <xsd:enumeration value="General Operations"/>
          <xsd:enumeration value="Presentations"/>
          <xsd:enumeration value="Program Write-Up/Flyer"/>
          <xsd:enumeration value="Rental Yard Research"/>
          <xsd:enumeration value="Report"/>
          <xsd:enumeration value="Sales Prospect List"/>
          <xsd:enumeration value="Vendor Marketing Materials"/>
          <xsd:enumeration value="Vendor Overview Documents"/>
          <xsd:enumeration value="Vendor Payment Calculators"/>
          <xsd:enumeration value="Program(s) Overview"/>
        </xsd:restriction>
      </xsd:simpleType>
    </xsd:element>
    <xsd:element name="Vendor_x0020_Review_x0020_Date" ma:index="13" nillable="true" ma:displayName="Scheduled Review Date" ma:format="DateOnly" ma:indexed="true" ma:internalName="Vendor_x0020_Review_x0020_Date" ma:readOnly="false">
      <xsd:simpleType>
        <xsd:restriction base="dms:DateTime"/>
      </xsd:simpleType>
    </xsd:element>
    <xsd:element name="Vendor_x0020_Name_x0020_Lookup" ma:index="14" ma:displayName="Customer Name" ma:description="Select &quot;*Other&quot; if the vendor is not listed. Select &quot;House/General&quot; if the document is not vendor." ma:indexed="true" ma:list="{18bb58d6-c781-46f1-86e6-5636096c4ca0}" ma:internalName="Vendor_x0020_Name_x0020_Lookup" ma:readOnly="false" ma:showField="Title">
      <xsd:simpleType>
        <xsd:restriction base="dms:Lookup"/>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1ff73-af41-41d8-a52d-152378d8b1a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5a8fe5-4eea-4413-9c34-0799020fcba9"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A0A43D43-9CAE-4A27-9B90-C03F5ED5F65C}">
  <ds:schemaRefs>
    <ds:schemaRef ds:uri="http://schemas.microsoft.com/office/2006/metadata/properties"/>
    <ds:schemaRef ds:uri="http://schemas.microsoft.com/office/infopath/2007/PartnerControls"/>
    <ds:schemaRef ds:uri="411a1c0b-d267-42a6-be6f-c700f263ab91"/>
    <ds:schemaRef ds:uri="a75a8fe5-4eea-4413-9c34-0799020fcba9"/>
  </ds:schemaRefs>
</ds:datastoreItem>
</file>

<file path=customXml/itemProps2.xml><?xml version="1.0" encoding="utf-8"?>
<ds:datastoreItem xmlns:ds="http://schemas.openxmlformats.org/officeDocument/2006/customXml" ds:itemID="{6D3B2859-9297-4D73-8D87-09D318D1D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a1c0b-d267-42a6-be6f-c700f263ab91"/>
    <ds:schemaRef ds:uri="3101ff73-af41-41d8-a52d-152378d8b1a3"/>
    <ds:schemaRef ds:uri="a75a8fe5-4eea-4413-9c34-0799020fcb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EF3AAB-4E41-4A09-B76B-134186A76515}">
  <ds:schemaRefs>
    <ds:schemaRef ds:uri="http://schemas.microsoft.com/sharepoint/v3/contenttype/forms"/>
  </ds:schemaRefs>
</ds:datastoreItem>
</file>

<file path=customXml/itemProps4.xml><?xml version="1.0" encoding="utf-8"?>
<ds:datastoreItem xmlns:ds="http://schemas.openxmlformats.org/officeDocument/2006/customXml" ds:itemID="{64A6841F-8A51-4468-8E40-74FC5DA517E4}">
  <ds:schemaRefs>
    <ds:schemaRef ds:uri="http://schemas.microsoft.com/sharepoint/events"/>
  </ds:schemaRefs>
</ds:datastoreItem>
</file>

<file path=customXml/itemProps5.xml><?xml version="1.0" encoding="utf-8"?>
<ds:datastoreItem xmlns:ds="http://schemas.openxmlformats.org/officeDocument/2006/customXml" ds:itemID="{3D84BB09-4528-4A69-8DEF-FBA382966E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Inputs</vt:lpstr>
      <vt:lpstr>180 Day Promo - Expired</vt:lpstr>
      <vt:lpstr>360 Day Promo - Expired</vt:lpstr>
      <vt:lpstr>180 Day Options</vt:lpstr>
      <vt:lpstr>360 Day Options</vt:lpstr>
      <vt:lpstr>Application</vt:lpstr>
      <vt:lpstr>Rates</vt:lpstr>
      <vt:lpstr>'180 Day Options'!EQ</vt:lpstr>
      <vt:lpstr>'180 Day Promo - Expired'!EQ</vt:lpstr>
      <vt:lpstr>'360 Day Options'!EQ</vt:lpstr>
      <vt:lpstr>'360 Day Promo - Expired'!EQ</vt:lpstr>
      <vt:lpstr>'180 Day Options'!Print_Area</vt:lpstr>
      <vt:lpstr>'180 Day Promo - Expired'!Print_Area</vt:lpstr>
      <vt:lpstr>'360 Day Options'!Print_Area</vt:lpstr>
      <vt:lpstr>'360 Day Promo - Expired'!Print_Area</vt:lpstr>
      <vt:lpstr>Inputs!Print_Area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 Leader Quote Tool</dc:title>
  <dc:subject/>
  <dc:creator>Brenton Smith</dc:creator>
  <cp:keywords/>
  <dc:description/>
  <cp:lastModifiedBy>Allison Pillers</cp:lastModifiedBy>
  <cp:revision/>
  <dcterms:created xsi:type="dcterms:W3CDTF">2006-01-23T19:37:33Z</dcterms:created>
  <dcterms:modified xsi:type="dcterms:W3CDTF">2026-06-11T16:03:16Z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TC101009901033</vt:lpwstr>
  </property>
  <property fmtid="{D5CDD505-2E9C-101B-9397-08002B2CF9AE}" pid="3" name="ContentTypeId">
    <vt:lpwstr>0x01010044B8B74E0075D84C8E55CAFD8615AD62</vt:lpwstr>
  </property>
  <property fmtid="{D5CDD505-2E9C-101B-9397-08002B2CF9AE}" pid="4" name="_dlc_DocId">
    <vt:lpwstr>U7JE6HC4DCSX-5-195</vt:lpwstr>
  </property>
  <property fmtid="{D5CDD505-2E9C-101B-9397-08002B2CF9AE}" pid="5" name="_dlc_DocIdItemGuid">
    <vt:lpwstr>7d183840-48a1-4a94-8015-5803b8ba257e</vt:lpwstr>
  </property>
  <property fmtid="{D5CDD505-2E9C-101B-9397-08002B2CF9AE}" pid="6" name="_dlc_DocIdUrl">
    <vt:lpwstr>http://connect.greatamerica.com/sites/smg/_layouts/DocIdRedir.aspx?ID=U7JE6HC4DCSX-5-195, U7JE6HC4DCSX-5-195</vt:lpwstr>
  </property>
  <property fmtid="{D5CDD505-2E9C-101B-9397-08002B2CF9AE}" pid="7" name="Order">
    <vt:r8>22900</vt:r8>
  </property>
  <property fmtid="{D5CDD505-2E9C-101B-9397-08002B2CF9AE}" pid="8" name="Vendor Review Date">
    <vt:filetime>2014-12-01T06:00:00Z</vt:filetime>
  </property>
  <property fmtid="{D5CDD505-2E9C-101B-9397-08002B2CF9AE}" pid="9" name="Vendor Name">
    <vt:lpwstr>45</vt:lpwstr>
  </property>
  <property fmtid="{D5CDD505-2E9C-101B-9397-08002B2CF9AE}" pid="10" name="Document Type">
    <vt:lpwstr>Vendor Payment Calculators</vt:lpwstr>
  </property>
  <property fmtid="{D5CDD505-2E9C-101B-9397-08002B2CF9AE}" pid="11" name="URL">
    <vt:lpwstr/>
  </property>
</Properties>
</file>